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Y:\DIRITTO ANNUALE\ARCHIVIO 2024\Mailing 2024\"/>
    </mc:Choice>
  </mc:AlternateContent>
  <bookViews>
    <workbookView xWindow="0" yWindow="0" windowWidth="15570" windowHeight="8190"/>
  </bookViews>
  <sheets>
    <sheet name="Calcola Dovuto su Fatturato" sheetId="1" r:id="rId1"/>
    <sheet name="Calcola Dovuto misura fissa" sheetId="2" r:id="rId2"/>
    <sheet name="Maggiorazioni" sheetId="3" r:id="rId3"/>
  </sheets>
  <definedNames>
    <definedName name="_xlnm._FilterDatabase" localSheetId="2" hidden="1">Maggiorazioni!$A$4:$B$114</definedName>
  </definedNames>
  <calcPr calcId="162913"/>
</workbook>
</file>

<file path=xl/calcChain.xml><?xml version="1.0" encoding="utf-8"?>
<calcChain xmlns="http://schemas.openxmlformats.org/spreadsheetml/2006/main">
  <c r="H8" i="2" l="1"/>
  <c r="F22" i="2" l="1"/>
  <c r="F32" i="2"/>
  <c r="F33" i="2" s="1"/>
  <c r="F45" i="2"/>
  <c r="F46" i="2"/>
  <c r="F47" i="2"/>
  <c r="F48" i="2"/>
  <c r="F49" i="2"/>
  <c r="F50" i="2"/>
  <c r="F51" i="2"/>
  <c r="F52" i="2"/>
  <c r="F53" i="2"/>
  <c r="F54" i="2"/>
  <c r="F55" i="2"/>
  <c r="F56" i="2"/>
  <c r="F44" i="2"/>
  <c r="D60" i="1" l="1"/>
  <c r="D59" i="1"/>
  <c r="D58" i="1"/>
  <c r="D57" i="1"/>
  <c r="D56" i="1"/>
  <c r="D55" i="1"/>
  <c r="D54" i="1"/>
  <c r="D53" i="1"/>
  <c r="D52" i="1"/>
  <c r="D51" i="1"/>
  <c r="D50" i="1"/>
  <c r="D49" i="1"/>
  <c r="D48" i="1"/>
  <c r="N24" i="2" l="1"/>
  <c r="H7" i="2" l="1"/>
  <c r="D44" i="2"/>
  <c r="G44" i="2"/>
  <c r="D45" i="2"/>
  <c r="G45" i="2"/>
  <c r="D46" i="2"/>
  <c r="G46" i="2"/>
  <c r="D47" i="2"/>
  <c r="G47" i="2"/>
  <c r="D48" i="2"/>
  <c r="G48" i="2"/>
  <c r="D49" i="2"/>
  <c r="G49" i="2"/>
  <c r="D50" i="2"/>
  <c r="G50" i="2"/>
  <c r="D51" i="2"/>
  <c r="G51" i="2"/>
  <c r="D52" i="2"/>
  <c r="G52" i="2"/>
  <c r="D53" i="2"/>
  <c r="G53" i="2"/>
  <c r="D54" i="2"/>
  <c r="G54" i="2"/>
  <c r="D55" i="2"/>
  <c r="G55" i="2"/>
  <c r="D56" i="2"/>
  <c r="G56" i="2"/>
  <c r="H7" i="1"/>
  <c r="F13" i="1"/>
  <c r="H13" i="1" s="1"/>
  <c r="F14" i="1"/>
  <c r="H14" i="1" s="1"/>
  <c r="F15" i="1"/>
  <c r="H15" i="1" s="1"/>
  <c r="F16" i="1"/>
  <c r="H16" i="1" s="1"/>
  <c r="F17" i="1"/>
  <c r="H17" i="1" s="1"/>
  <c r="F18" i="1"/>
  <c r="H18" i="1" s="1"/>
  <c r="F19" i="1"/>
  <c r="H19" i="1" s="1"/>
  <c r="F50" i="1"/>
  <c r="G50" i="1" s="1"/>
  <c r="F51" i="1"/>
  <c r="G51" i="1" s="1"/>
  <c r="F52" i="1"/>
  <c r="G52" i="1" s="1"/>
  <c r="F53" i="1"/>
  <c r="G53" i="1" s="1"/>
  <c r="F54" i="1"/>
  <c r="G54" i="1" s="1"/>
  <c r="F55" i="1"/>
  <c r="G55" i="1" s="1"/>
  <c r="F56" i="1"/>
  <c r="G56" i="1" s="1"/>
  <c r="F57" i="1"/>
  <c r="G57" i="1" s="1"/>
  <c r="F58" i="1"/>
  <c r="G58" i="1" s="1"/>
  <c r="F59" i="1"/>
  <c r="G59" i="1" s="1"/>
  <c r="F34" i="2" l="1"/>
  <c r="F35" i="2" s="1"/>
  <c r="F36" i="2" s="1"/>
  <c r="H53" i="2"/>
  <c r="I53" i="2" s="1"/>
  <c r="H49" i="2"/>
  <c r="I49" i="2" s="1"/>
  <c r="H52" i="2"/>
  <c r="I52" i="2" s="1"/>
  <c r="H48" i="2"/>
  <c r="I48" i="2" s="1"/>
  <c r="H56" i="2"/>
  <c r="I56" i="2" s="1"/>
  <c r="H50" i="1"/>
  <c r="I50" i="1" s="1"/>
  <c r="H57" i="1"/>
  <c r="I57" i="1" s="1"/>
  <c r="H58" i="1"/>
  <c r="I58" i="1" s="1"/>
  <c r="H53" i="1"/>
  <c r="I53" i="1" s="1"/>
  <c r="H54" i="1"/>
  <c r="I54" i="1" s="1"/>
  <c r="H56" i="1"/>
  <c r="I56" i="1" s="1"/>
  <c r="H45" i="2"/>
  <c r="I45" i="2" s="1"/>
  <c r="H54" i="2"/>
  <c r="I54" i="2" s="1"/>
  <c r="H50" i="2"/>
  <c r="I50" i="2" s="1"/>
  <c r="H46" i="2"/>
  <c r="I46" i="2" s="1"/>
  <c r="H52" i="1"/>
  <c r="I52" i="1" s="1"/>
  <c r="H59" i="1"/>
  <c r="I59" i="1" s="1"/>
  <c r="H55" i="1"/>
  <c r="I55" i="1" s="1"/>
  <c r="H51" i="1"/>
  <c r="I51" i="1" s="1"/>
  <c r="H55" i="2"/>
  <c r="I55" i="2" s="1"/>
  <c r="H51" i="2"/>
  <c r="I51" i="2" s="1"/>
  <c r="H47" i="2"/>
  <c r="I47" i="2" s="1"/>
  <c r="H44" i="2"/>
  <c r="I44" i="2" s="1"/>
  <c r="H20" i="1"/>
  <c r="F23" i="2"/>
  <c r="F24" i="2" s="1"/>
  <c r="F49" i="1" l="1"/>
  <c r="G49" i="1" s="1"/>
  <c r="H49" i="1" s="1"/>
  <c r="I49" i="1" s="1"/>
  <c r="J49" i="1" s="1"/>
  <c r="K49" i="1" s="1"/>
  <c r="F60" i="1"/>
  <c r="G60" i="1" s="1"/>
  <c r="H60" i="1" s="1"/>
  <c r="F35" i="1"/>
  <c r="F36" i="1" s="1"/>
  <c r="F37" i="1" s="1"/>
  <c r="F38" i="1" s="1"/>
  <c r="F24" i="1"/>
  <c r="F25" i="2"/>
  <c r="F26" i="2" s="1"/>
  <c r="F37" i="2"/>
  <c r="F38" i="2" s="1"/>
  <c r="F39" i="2" s="1"/>
  <c r="J52" i="1"/>
  <c r="K52" i="1" s="1"/>
  <c r="J56" i="1"/>
  <c r="K56" i="1" s="1"/>
  <c r="J53" i="1"/>
  <c r="K53" i="1" s="1"/>
  <c r="J57" i="1"/>
  <c r="K57" i="1" s="1"/>
  <c r="J44" i="2"/>
  <c r="J48" i="2"/>
  <c r="J52" i="2"/>
  <c r="J56" i="2"/>
  <c r="J49" i="2"/>
  <c r="J53" i="2"/>
  <c r="J47" i="2"/>
  <c r="J51" i="2"/>
  <c r="J55" i="2"/>
  <c r="J50" i="1"/>
  <c r="K50" i="1" s="1"/>
  <c r="J54" i="1"/>
  <c r="K54" i="1" s="1"/>
  <c r="J58" i="1"/>
  <c r="K58" i="1" s="1"/>
  <c r="J51" i="1"/>
  <c r="K51" i="1" s="1"/>
  <c r="J55" i="1"/>
  <c r="K55" i="1" s="1"/>
  <c r="J59" i="1"/>
  <c r="K59" i="1" s="1"/>
  <c r="J46" i="2"/>
  <c r="J50" i="2"/>
  <c r="J54" i="2"/>
  <c r="J45" i="2"/>
  <c r="F48" i="1"/>
  <c r="G48" i="1" s="1"/>
  <c r="I60" i="1" l="1"/>
  <c r="J60" i="1" s="1"/>
  <c r="K60" i="1" s="1"/>
  <c r="F39" i="1"/>
  <c r="F40" i="1" s="1"/>
  <c r="H48" i="1"/>
  <c r="I48" i="1" s="1"/>
  <c r="J48" i="1" s="1"/>
  <c r="K48" i="1" s="1"/>
  <c r="F25" i="1"/>
  <c r="F26" i="1" s="1"/>
  <c r="F27" i="1" l="1"/>
  <c r="F28" i="1" s="1"/>
  <c r="F29" i="1" s="1"/>
  <c r="F41" i="1"/>
  <c r="F42" i="1" s="1"/>
  <c r="F43" i="1" s="1"/>
</calcChain>
</file>

<file path=xl/sharedStrings.xml><?xml version="1.0" encoding="utf-8"?>
<sst xmlns="http://schemas.openxmlformats.org/spreadsheetml/2006/main" count="340" uniqueCount="182">
  <si>
    <t xml:space="preserve">Denominazione dell'impresa: </t>
  </si>
  <si>
    <t xml:space="preserve">Sigla provincia della SEDE : </t>
  </si>
  <si>
    <t>XX</t>
  </si>
  <si>
    <t xml:space="preserve">Eventuale maggiorazione: </t>
  </si>
  <si>
    <t>Calcolo dell'importo dovuto in base agli scaglioni di fatturato</t>
  </si>
  <si>
    <t>Da Euro</t>
  </si>
  <si>
    <t>A Euro</t>
  </si>
  <si>
    <t>IMPORTO SCAGLIONE</t>
  </si>
  <si>
    <t>ALIQUOTA</t>
  </si>
  <si>
    <t>IMPORTO</t>
  </si>
  <si>
    <t>1º scaglione</t>
  </si>
  <si>
    <t>importo fisso</t>
  </si>
  <si>
    <t>---------</t>
  </si>
  <si>
    <t>2º scaglione</t>
  </si>
  <si>
    <t>3º scaglione</t>
  </si>
  <si>
    <t>4º scaglione</t>
  </si>
  <si>
    <t>5º scaglione</t>
  </si>
  <si>
    <t>6º scaglione</t>
  </si>
  <si>
    <t>7º scaglione</t>
  </si>
  <si>
    <t>8º scaglione</t>
  </si>
  <si>
    <t>oltre</t>
  </si>
  <si>
    <t>S – Importo sede</t>
  </si>
  <si>
    <t>Esempio A – Impresa con sola sede in provincia:</t>
  </si>
  <si>
    <r>
      <t>S</t>
    </r>
    <r>
      <rPr>
        <sz val="10"/>
        <rFont val="Bitstream Vera Sans"/>
        <family val="2"/>
      </rPr>
      <t xml:space="preserve"> – Importo sede</t>
    </r>
  </si>
  <si>
    <r>
      <t>D</t>
    </r>
    <r>
      <rPr>
        <sz val="10"/>
        <rFont val="Bitstream Vera Sans"/>
        <family val="2"/>
      </rPr>
      <t xml:space="preserve"> – Delta derivante da eventuale maggiorazione su S </t>
    </r>
  </si>
  <si>
    <r>
      <t>SD</t>
    </r>
    <r>
      <rPr>
        <sz val="10"/>
        <rFont val="Bitstream Vera Sans"/>
        <family val="2"/>
      </rPr>
      <t xml:space="preserve"> – Importo finale sede (S+D)</t>
    </r>
  </si>
  <si>
    <t>Arrotondamento al centesimo di euro</t>
  </si>
  <si>
    <t>Arrotondamento</t>
  </si>
  <si>
    <t>Imp. da indicare delega F24</t>
  </si>
  <si>
    <r>
      <t>U</t>
    </r>
    <r>
      <rPr>
        <sz val="10"/>
        <rFont val="Bitstream Vera Sans"/>
        <family val="2"/>
      </rPr>
      <t xml:space="preserve"> - Importo UL, 20% di questo importo con il max. di Euro 200:</t>
    </r>
  </si>
  <si>
    <r>
      <t xml:space="preserve">N </t>
    </r>
    <r>
      <rPr>
        <sz val="10"/>
        <rFont val="Bitstream Vera Sans"/>
        <family val="2"/>
      </rPr>
      <t>– Importo UL per N. unita' locali</t>
    </r>
  </si>
  <si>
    <r>
      <t>SU</t>
    </r>
    <r>
      <rPr>
        <sz val="10"/>
        <rFont val="Bitstream Vera Sans"/>
        <family val="2"/>
      </rPr>
      <t xml:space="preserve"> – Importo sede e UL (S+N)</t>
    </r>
  </si>
  <si>
    <r>
      <t>D</t>
    </r>
    <r>
      <rPr>
        <sz val="10"/>
        <rFont val="Bitstream Vera Sans"/>
        <family val="2"/>
      </rPr>
      <t xml:space="preserve"> – Delta derivante da eventuale maggiorazione su SU</t>
    </r>
  </si>
  <si>
    <r>
      <t>SUD</t>
    </r>
    <r>
      <rPr>
        <sz val="10"/>
        <rFont val="Bitstream Vera Sans"/>
        <family val="2"/>
      </rPr>
      <t xml:space="preserve"> - Importo finale sede e UL (SU+D)</t>
    </r>
  </si>
  <si>
    <t>Arrotondamento all'unita' di euro</t>
  </si>
  <si>
    <t>Sigla PRV U.L.</t>
  </si>
  <si>
    <t>% Maggiorazione</t>
  </si>
  <si>
    <t>Num. U.L.</t>
  </si>
  <si>
    <t>U – Importo UL</t>
  </si>
  <si>
    <t>N – Importo UL per N. unita' locali</t>
  </si>
  <si>
    <t>UD - Importo finale UL + maggiorazione (N+D)</t>
  </si>
  <si>
    <t xml:space="preserve">Arrotondamento al centesimo di euro </t>
  </si>
  <si>
    <t>Arrotondamento all'unita' di euro – Importo da indicare delega F24</t>
  </si>
  <si>
    <t>YY</t>
  </si>
  <si>
    <t>ZZ</t>
  </si>
  <si>
    <t xml:space="preserve">Importo dovuto della SEDE : </t>
  </si>
  <si>
    <t xml:space="preserve">Importi dovuti per imprese in sezione speciale </t>
  </si>
  <si>
    <t>Societa' semplice</t>
  </si>
  <si>
    <t>Sezione speciale ex art. 16 DL 96/2001</t>
  </si>
  <si>
    <t>Unita' locali di imprese estere</t>
  </si>
  <si>
    <t>Sedi secondarie estere</t>
  </si>
  <si>
    <t>Arrotondamento all'unita' di euro - Imp. da indicare delega F24</t>
  </si>
  <si>
    <t>CCIAA</t>
  </si>
  <si>
    <t>Aliquota Sez Ord</t>
  </si>
  <si>
    <t>Aliquota Sez Spec</t>
  </si>
  <si>
    <t>AL</t>
  </si>
  <si>
    <t>AG</t>
  </si>
  <si>
    <t>AN</t>
  </si>
  <si>
    <t>AO</t>
  </si>
  <si>
    <t>AP</t>
  </si>
  <si>
    <t>AQ</t>
  </si>
  <si>
    <t>AR</t>
  </si>
  <si>
    <t>AT</t>
  </si>
  <si>
    <t>AV</t>
  </si>
  <si>
    <t>BA</t>
  </si>
  <si>
    <t>BG</t>
  </si>
  <si>
    <t>BI</t>
  </si>
  <si>
    <t>BL</t>
  </si>
  <si>
    <t>BN</t>
  </si>
  <si>
    <t>BO</t>
  </si>
  <si>
    <t>BR</t>
  </si>
  <si>
    <t>BS</t>
  </si>
  <si>
    <t>BZ</t>
  </si>
  <si>
    <t>CA</t>
  </si>
  <si>
    <t>CB</t>
  </si>
  <si>
    <t>CE</t>
  </si>
  <si>
    <t>CH</t>
  </si>
  <si>
    <t>CL</t>
  </si>
  <si>
    <t>CN</t>
  </si>
  <si>
    <t>CO</t>
  </si>
  <si>
    <t>CR</t>
  </si>
  <si>
    <t>CS</t>
  </si>
  <si>
    <t>CT</t>
  </si>
  <si>
    <t>CZ</t>
  </si>
  <si>
    <t>EN</t>
  </si>
  <si>
    <t>FC</t>
  </si>
  <si>
    <t>FE</t>
  </si>
  <si>
    <t>FG</t>
  </si>
  <si>
    <t>FI</t>
  </si>
  <si>
    <t>FM</t>
  </si>
  <si>
    <t>FO</t>
  </si>
  <si>
    <t>FR</t>
  </si>
  <si>
    <t>GE</t>
  </si>
  <si>
    <t>GO</t>
  </si>
  <si>
    <t>GR</t>
  </si>
  <si>
    <t>KR</t>
  </si>
  <si>
    <t>IM</t>
  </si>
  <si>
    <t>IS</t>
  </si>
  <si>
    <t>LC</t>
  </si>
  <si>
    <t>LE</t>
  </si>
  <si>
    <t>LI</t>
  </si>
  <si>
    <t>LO</t>
  </si>
  <si>
    <t>LT</t>
  </si>
  <si>
    <t>LU</t>
  </si>
  <si>
    <t>MB</t>
  </si>
  <si>
    <t>MC</t>
  </si>
  <si>
    <t>ME</t>
  </si>
  <si>
    <t>MI</t>
  </si>
  <si>
    <t>MN</t>
  </si>
  <si>
    <t>MO</t>
  </si>
  <si>
    <t>MS</t>
  </si>
  <si>
    <t>MT</t>
  </si>
  <si>
    <t>NA</t>
  </si>
  <si>
    <t>NO</t>
  </si>
  <si>
    <t>NU</t>
  </si>
  <si>
    <t>OR</t>
  </si>
  <si>
    <t>PA</t>
  </si>
  <si>
    <t>PC</t>
  </si>
  <si>
    <t>PD</t>
  </si>
  <si>
    <t>PE</t>
  </si>
  <si>
    <t>PG</t>
  </si>
  <si>
    <t>PI</t>
  </si>
  <si>
    <t>PN</t>
  </si>
  <si>
    <t>PO</t>
  </si>
  <si>
    <t>PS</t>
  </si>
  <si>
    <t>PT</t>
  </si>
  <si>
    <t>PU</t>
  </si>
  <si>
    <t>PV</t>
  </si>
  <si>
    <t>PZ</t>
  </si>
  <si>
    <t>RA</t>
  </si>
  <si>
    <t>RC</t>
  </si>
  <si>
    <t>RE</t>
  </si>
  <si>
    <t>RG</t>
  </si>
  <si>
    <t>RI</t>
  </si>
  <si>
    <t>RM</t>
  </si>
  <si>
    <t>RN</t>
  </si>
  <si>
    <t>RO</t>
  </si>
  <si>
    <t>SA</t>
  </si>
  <si>
    <t>SI</t>
  </si>
  <si>
    <t>SO</t>
  </si>
  <si>
    <t>SP</t>
  </si>
  <si>
    <t>SR</t>
  </si>
  <si>
    <t>SS</t>
  </si>
  <si>
    <t>SV</t>
  </si>
  <si>
    <t>TA</t>
  </si>
  <si>
    <t>TE</t>
  </si>
  <si>
    <t>TN</t>
  </si>
  <si>
    <t>TO</t>
  </si>
  <si>
    <t>TP</t>
  </si>
  <si>
    <t>TR</t>
  </si>
  <si>
    <t>TS</t>
  </si>
  <si>
    <t>TV</t>
  </si>
  <si>
    <t>UD</t>
  </si>
  <si>
    <t>VA</t>
  </si>
  <si>
    <t>VB</t>
  </si>
  <si>
    <t>VC</t>
  </si>
  <si>
    <t>VE</t>
  </si>
  <si>
    <t>VI</t>
  </si>
  <si>
    <t>VR</t>
  </si>
  <si>
    <t>VT</t>
  </si>
  <si>
    <t>VV</t>
  </si>
  <si>
    <t>di esempio</t>
  </si>
  <si>
    <t>Soggetti REA</t>
  </si>
  <si>
    <t>Societa' semplice agricola</t>
  </si>
  <si>
    <t>IMPRESE che versano in misura fissa</t>
  </si>
  <si>
    <t>IMPRESE che versano in base al fatturato</t>
  </si>
  <si>
    <t>PR</t>
  </si>
  <si>
    <r>
      <t>SR</t>
    </r>
    <r>
      <rPr>
        <sz val="10"/>
        <rFont val="Bitstream Vera Sans"/>
        <family val="2"/>
      </rPr>
      <t xml:space="preserve"> – Importo finale sede ridotto del 50%</t>
    </r>
  </si>
  <si>
    <r>
      <t>SR</t>
    </r>
    <r>
      <rPr>
        <sz val="10"/>
        <rFont val="Bitstream Vera Sans"/>
        <family val="2"/>
      </rPr>
      <t xml:space="preserve"> – Importo finale ridotto del 50%</t>
    </r>
  </si>
  <si>
    <t>Importo finale ridotto del 50%</t>
  </si>
  <si>
    <t>Impresa individuale sez. speciale</t>
  </si>
  <si>
    <t>Impresa Individuale sez. ordinaria</t>
  </si>
  <si>
    <t>Alfa</t>
  </si>
  <si>
    <t>Beta</t>
  </si>
  <si>
    <t>DIRITTO ANNUALE 2024 - AUSILIO al CALCOLO del DIRITTO DOVUTO</t>
  </si>
  <si>
    <t xml:space="preserve">Fatturato 2023 (Euro): </t>
  </si>
  <si>
    <t>Esempio B – Impresa con sede e N. unita' locali in provincia (già iscritte al 31.12.2023):</t>
  </si>
  <si>
    <t xml:space="preserve">Numero unità locali in provincia già iscritte al 31.12.2023: </t>
  </si>
  <si>
    <t>Esempio C – Importo per N. unita' locali fuori provincia (già iscritte al 31.12.2023): (*)</t>
  </si>
  <si>
    <t>Esempio B – Impresa con sede e N. unita' locali in provincia (già iscritte al 31.12.2023) - NON si applica per i soggetti REA:</t>
  </si>
  <si>
    <t>Esempio C – Importo per N. unita' locali fuori provincia (già iscritte al 31.12.2023)  - NON si applica per i soggetti REA: (*)</t>
  </si>
  <si>
    <t>Elenco delle CCIAA che applicano la maggiorazione - aggiornato al 10/05/2024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</si>
</sst>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9">
    <numFmt numFmtId="164" formatCode="&quot;Euro&quot;* 0.00"/>
    <numFmt numFmtId="165" formatCode="#,##0.00&quot;€ &quot;"/>
    <numFmt numFmtId="166" formatCode="0.000%"/>
    <numFmt numFmtId="167" formatCode="#,##0.00000&quot;€ &quot;"/>
    <numFmt numFmtId="168" formatCode="#,##0&quot;€ &quot;"/>
    <numFmt numFmtId="169" formatCode="_-* #,##0.00_-;\-* #,##0.00_-;_-* \-??_-;_-@_-"/>
    <numFmt numFmtId="170" formatCode="_-* #,##0_-;\-* #,##0_-;_-* \-??_-;_-@_-"/>
    <numFmt numFmtId="171" formatCode="#,##0.0000000000"/>
    <numFmt numFmtId="172" formatCode="0.00000000000"/>
  </numFmts>
  <fonts count="44"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b/>
      <sz val="11"/>
      <color indexed="52"/>
      <name val="Calibri"/>
      <family val="2"/>
    </font>
    <font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62"/>
      <name val="Calibri"/>
      <family val="2"/>
    </font>
    <font>
      <sz val="11"/>
      <color indexed="60"/>
      <name val="Calibri"/>
      <family val="2"/>
    </font>
    <font>
      <sz val="10"/>
      <color indexed="8"/>
      <name val="MS Sans Serif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17"/>
      <name val="Calibri"/>
      <family val="2"/>
    </font>
    <font>
      <sz val="10"/>
      <name val="Bitstream Vera Sans"/>
      <family val="2"/>
    </font>
    <font>
      <b/>
      <sz val="14"/>
      <color indexed="56"/>
      <name val="Bitstream Vera Sans Mono"/>
      <family val="3"/>
    </font>
    <font>
      <sz val="14"/>
      <color indexed="56"/>
      <name val="Bitstream Vera Sans Mono"/>
      <family val="3"/>
    </font>
    <font>
      <b/>
      <sz val="12"/>
      <color indexed="56"/>
      <name val="Bitstream Vera Sans Mono"/>
      <family val="3"/>
    </font>
    <font>
      <sz val="10"/>
      <color indexed="56"/>
      <name val="Bitstream Vera Sans Mono"/>
      <family val="3"/>
    </font>
    <font>
      <sz val="10"/>
      <color indexed="12"/>
      <name val="Bitstream Vera Sans"/>
      <family val="2"/>
    </font>
    <font>
      <b/>
      <sz val="12"/>
      <name val="Bitstream Vera Sans"/>
      <family val="2"/>
    </font>
    <font>
      <b/>
      <sz val="10"/>
      <name val="Bitstream Vera Sans"/>
      <family val="2"/>
    </font>
    <font>
      <b/>
      <sz val="11"/>
      <name val="Bitstream Vera Sans"/>
      <family val="2"/>
    </font>
    <font>
      <sz val="11"/>
      <name val="Bitstream Vera Sans"/>
      <family val="2"/>
    </font>
    <font>
      <b/>
      <i/>
      <sz val="10"/>
      <name val="Bitstream Vera Sans"/>
      <family val="2"/>
    </font>
    <font>
      <sz val="10"/>
      <color indexed="56"/>
      <name val="Bitstream Vera Sans"/>
      <family val="2"/>
    </font>
    <font>
      <sz val="10"/>
      <color indexed="10"/>
      <name val="Bitstream Vera Sans"/>
      <family val="2"/>
    </font>
    <font>
      <sz val="8"/>
      <name val="Bitstream Vera Sans"/>
      <family val="2"/>
    </font>
    <font>
      <b/>
      <sz val="10"/>
      <color indexed="56"/>
      <name val="Bitstream Vera Sans"/>
      <family val="2"/>
    </font>
    <font>
      <sz val="10"/>
      <name val="Trebuchet MS"/>
      <family val="2"/>
    </font>
    <font>
      <sz val="12"/>
      <name val="Trebuchet MS"/>
      <family val="2"/>
    </font>
    <font>
      <sz val="12"/>
      <name val="Arial"/>
      <family val="2"/>
    </font>
    <font>
      <b/>
      <i/>
      <sz val="10"/>
      <color indexed="9"/>
      <name val="Trebuchet MS"/>
      <family val="2"/>
    </font>
    <font>
      <sz val="10"/>
      <color indexed="8"/>
      <name val="Trebuchet MS"/>
      <family val="2"/>
    </font>
    <font>
      <b/>
      <sz val="10"/>
      <color indexed="9"/>
      <name val="Trebuchet MS"/>
      <family val="2"/>
    </font>
    <font>
      <b/>
      <sz val="10"/>
      <color indexed="9"/>
      <name val="Arial"/>
      <family val="2"/>
    </font>
    <font>
      <sz val="10"/>
      <name val="Arial"/>
      <family val="2"/>
    </font>
    <font>
      <b/>
      <i/>
      <sz val="11"/>
      <color indexed="56"/>
      <name val="Trebuchet MS"/>
      <family val="2"/>
    </font>
    <font>
      <sz val="10"/>
      <name val="Bitstream Vera Sans"/>
    </font>
  </fonts>
  <fills count="26">
    <fill>
      <patternFill patternType="none"/>
    </fill>
    <fill>
      <patternFill patternType="gray125"/>
    </fill>
    <fill>
      <patternFill patternType="solid">
        <fgColor indexed="31"/>
        <bgColor indexed="22"/>
      </patternFill>
    </fill>
    <fill>
      <patternFill patternType="solid">
        <fgColor indexed="45"/>
        <bgColor indexed="29"/>
      </patternFill>
    </fill>
    <fill>
      <patternFill patternType="solid">
        <fgColor indexed="42"/>
        <bgColor indexed="27"/>
      </patternFill>
    </fill>
    <fill>
      <patternFill patternType="solid">
        <fgColor indexed="46"/>
        <bgColor indexed="24"/>
      </patternFill>
    </fill>
    <fill>
      <patternFill patternType="solid">
        <fgColor indexed="27"/>
        <bgColor indexed="41"/>
      </patternFill>
    </fill>
    <fill>
      <patternFill patternType="solid">
        <fgColor indexed="47"/>
        <bgColor indexed="22"/>
      </patternFill>
    </fill>
    <fill>
      <patternFill patternType="solid">
        <fgColor indexed="44"/>
        <bgColor indexed="31"/>
      </patternFill>
    </fill>
    <fill>
      <patternFill patternType="solid">
        <fgColor indexed="29"/>
        <bgColor indexed="45"/>
      </patternFill>
    </fill>
    <fill>
      <patternFill patternType="solid">
        <fgColor indexed="11"/>
        <bgColor indexed="49"/>
      </patternFill>
    </fill>
    <fill>
      <patternFill patternType="solid">
        <fgColor indexed="51"/>
        <bgColor indexed="13"/>
      </patternFill>
    </fill>
    <fill>
      <patternFill patternType="solid">
        <fgColor indexed="30"/>
        <bgColor indexed="21"/>
      </patternFill>
    </fill>
    <fill>
      <patternFill patternType="solid">
        <fgColor indexed="20"/>
        <bgColor indexed="36"/>
      </patternFill>
    </fill>
    <fill>
      <patternFill patternType="solid">
        <fgColor indexed="49"/>
        <bgColor indexed="40"/>
      </patternFill>
    </fill>
    <fill>
      <patternFill patternType="solid">
        <fgColor indexed="52"/>
        <bgColor indexed="51"/>
      </patternFill>
    </fill>
    <fill>
      <patternFill patternType="solid">
        <fgColor indexed="22"/>
        <bgColor indexed="31"/>
      </patternFill>
    </fill>
    <fill>
      <patternFill patternType="solid">
        <fgColor indexed="55"/>
        <bgColor indexed="23"/>
      </patternFill>
    </fill>
    <fill>
      <patternFill patternType="solid">
        <fgColor indexed="62"/>
        <bgColor indexed="56"/>
      </patternFill>
    </fill>
    <fill>
      <patternFill patternType="solid">
        <fgColor indexed="10"/>
        <bgColor indexed="25"/>
      </patternFill>
    </fill>
    <fill>
      <patternFill patternType="solid">
        <fgColor indexed="57"/>
        <bgColor indexed="21"/>
      </patternFill>
    </fill>
    <fill>
      <patternFill patternType="solid">
        <fgColor indexed="53"/>
        <bgColor indexed="52"/>
      </patternFill>
    </fill>
    <fill>
      <patternFill patternType="solid">
        <fgColor indexed="43"/>
        <bgColor indexed="26"/>
      </patternFill>
    </fill>
    <fill>
      <patternFill patternType="solid">
        <fgColor indexed="26"/>
        <bgColor indexed="9"/>
      </patternFill>
    </fill>
    <fill>
      <patternFill patternType="solid">
        <fgColor indexed="18"/>
        <bgColor indexed="32"/>
      </patternFill>
    </fill>
    <fill>
      <patternFill patternType="solid">
        <fgColor indexed="25"/>
        <bgColor indexed="10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/>
      <bottom style="thin">
        <color indexed="8"/>
      </bottom>
      <diagonal/>
    </border>
    <border>
      <left style="medium">
        <color indexed="8"/>
      </left>
      <right/>
      <top style="medium">
        <color indexed="8"/>
      </top>
      <bottom/>
      <diagonal/>
    </border>
    <border>
      <left/>
      <right/>
      <top style="medium">
        <color indexed="8"/>
      </top>
      <bottom/>
      <diagonal/>
    </border>
    <border>
      <left/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/>
      <top/>
      <bottom/>
      <diagonal/>
    </border>
    <border>
      <left/>
      <right style="medium">
        <color indexed="8"/>
      </right>
      <top/>
      <bottom/>
      <diagonal/>
    </border>
    <border>
      <left style="medium">
        <color indexed="8"/>
      </left>
      <right/>
      <top/>
      <bottom style="medium">
        <color indexed="8"/>
      </bottom>
      <diagonal/>
    </border>
    <border>
      <left/>
      <right/>
      <top/>
      <bottom style="medium">
        <color indexed="8"/>
      </bottom>
      <diagonal/>
    </border>
    <border>
      <left/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8"/>
      </left>
      <right style="medium">
        <color indexed="8"/>
      </right>
      <top style="medium">
        <color indexed="8"/>
      </top>
      <bottom/>
      <diagonal/>
    </border>
    <border>
      <left style="medium">
        <color indexed="8"/>
      </left>
      <right style="medium">
        <color indexed="8"/>
      </right>
      <top/>
      <bottom style="medium">
        <color indexed="8"/>
      </bottom>
      <diagonal/>
    </border>
    <border>
      <left/>
      <right/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5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5" borderId="0" applyNumberFormat="0" applyBorder="0" applyAlignment="0" applyProtection="0"/>
    <xf numFmtId="0" fontId="1" fillId="8" borderId="0" applyNumberFormat="0" applyBorder="0" applyAlignment="0" applyProtection="0"/>
    <xf numFmtId="0" fontId="1" fillId="11" borderId="0" applyNumberFormat="0" applyBorder="0" applyAlignment="0" applyProtection="0"/>
    <xf numFmtId="0" fontId="2" fillId="12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3" fillId="16" borderId="1" applyNumberFormat="0" applyAlignment="0" applyProtection="0"/>
    <xf numFmtId="0" fontId="4" fillId="0" borderId="2" applyNumberFormat="0" applyFill="0" applyAlignment="0" applyProtection="0"/>
    <xf numFmtId="0" fontId="5" fillId="17" borderId="3" applyNumberFormat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2" fillId="20" borderId="0" applyNumberFormat="0" applyBorder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21" borderId="0" applyNumberFormat="0" applyBorder="0" applyAlignment="0" applyProtection="0"/>
    <xf numFmtId="0" fontId="6" fillId="7" borderId="1" applyNumberFormat="0" applyAlignment="0" applyProtection="0"/>
    <xf numFmtId="169" fontId="41" fillId="0" borderId="0" applyFill="0" applyBorder="0" applyAlignment="0" applyProtection="0"/>
    <xf numFmtId="0" fontId="7" fillId="22" borderId="0" applyNumberFormat="0" applyBorder="0" applyAlignment="0" applyProtection="0"/>
    <xf numFmtId="0" fontId="8" fillId="0" borderId="0"/>
    <xf numFmtId="0" fontId="41" fillId="23" borderId="4" applyNumberFormat="0" applyAlignment="0" applyProtection="0"/>
    <xf numFmtId="0" fontId="9" fillId="16" borderId="5" applyNumberFormat="0" applyAlignment="0" applyProtection="0"/>
    <xf numFmtId="9" fontId="41" fillId="0" borderId="0" applyFill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0" borderId="0" applyNumberFormat="0" applyFill="0" applyBorder="0" applyAlignment="0" applyProtection="0"/>
    <xf numFmtId="0" fontId="13" fillId="0" borderId="6" applyNumberFormat="0" applyFill="0" applyAlignment="0" applyProtection="0"/>
    <xf numFmtId="0" fontId="14" fillId="0" borderId="7" applyNumberFormat="0" applyFill="0" applyAlignment="0" applyProtection="0"/>
    <xf numFmtId="0" fontId="15" fillId="0" borderId="8" applyNumberFormat="0" applyFill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3" borderId="0" applyNumberFormat="0" applyBorder="0" applyAlignment="0" applyProtection="0"/>
    <xf numFmtId="0" fontId="18" fillId="4" borderId="0" applyNumberFormat="0" applyBorder="0" applyAlignment="0" applyProtection="0"/>
  </cellStyleXfs>
  <cellXfs count="85">
    <xf numFmtId="0" fontId="0" fillId="0" borderId="0" xfId="0"/>
    <xf numFmtId="0" fontId="19" fillId="0" borderId="0" xfId="0" applyFont="1" applyProtection="1"/>
    <xf numFmtId="0" fontId="21" fillId="0" borderId="0" xfId="0" applyFont="1" applyProtection="1"/>
    <xf numFmtId="0" fontId="23" fillId="0" borderId="0" xfId="0" applyFont="1" applyProtection="1"/>
    <xf numFmtId="0" fontId="24" fillId="0" borderId="0" xfId="0" applyFont="1" applyProtection="1"/>
    <xf numFmtId="0" fontId="25" fillId="0" borderId="0" xfId="0" applyFont="1" applyProtection="1"/>
    <xf numFmtId="0" fontId="26" fillId="0" borderId="0" xfId="0" applyFont="1" applyAlignment="1" applyProtection="1">
      <alignment horizontal="right"/>
    </xf>
    <xf numFmtId="0" fontId="27" fillId="2" borderId="10" xfId="0" applyFont="1" applyFill="1" applyBorder="1" applyAlignment="1" applyProtection="1">
      <alignment horizontal="center" shrinkToFit="1"/>
      <protection locked="0"/>
    </xf>
    <xf numFmtId="3" fontId="27" fillId="2" borderId="10" xfId="0" applyNumberFormat="1" applyFont="1" applyFill="1" applyBorder="1" applyAlignment="1" applyProtection="1">
      <alignment horizontal="center" shrinkToFit="1"/>
      <protection locked="0"/>
    </xf>
    <xf numFmtId="0" fontId="27" fillId="2" borderId="10" xfId="0" applyFont="1" applyFill="1" applyBorder="1" applyAlignment="1" applyProtection="1">
      <alignment horizontal="center"/>
      <protection locked="0"/>
    </xf>
    <xf numFmtId="9" fontId="26" fillId="0" borderId="0" xfId="34" applyFont="1" applyFill="1" applyBorder="1" applyAlignment="1" applyProtection="1">
      <alignment horizontal="center"/>
    </xf>
    <xf numFmtId="0" fontId="19" fillId="0" borderId="0" xfId="0" applyFont="1" applyAlignment="1" applyProtection="1">
      <alignment horizontal="right"/>
    </xf>
    <xf numFmtId="164" fontId="19" fillId="0" borderId="0" xfId="0" applyNumberFormat="1" applyFont="1" applyProtection="1"/>
    <xf numFmtId="4" fontId="28" fillId="0" borderId="0" xfId="0" applyNumberFormat="1" applyFont="1" applyProtection="1"/>
    <xf numFmtId="0" fontId="29" fillId="0" borderId="0" xfId="0" applyFont="1" applyBorder="1" applyProtection="1"/>
    <xf numFmtId="0" fontId="30" fillId="0" borderId="0" xfId="0" applyFont="1" applyAlignment="1" applyProtection="1">
      <alignment horizontal="right"/>
    </xf>
    <xf numFmtId="0" fontId="30" fillId="0" borderId="0" xfId="0" applyFont="1" applyAlignment="1" applyProtection="1">
      <alignment horizontal="right" wrapText="1"/>
    </xf>
    <xf numFmtId="0" fontId="31" fillId="0" borderId="0" xfId="0" applyFont="1" applyAlignment="1" applyProtection="1">
      <alignment horizontal="center" vertical="center"/>
    </xf>
    <xf numFmtId="4" fontId="32" fillId="0" borderId="0" xfId="0" applyNumberFormat="1" applyFont="1" applyProtection="1"/>
    <xf numFmtId="4" fontId="19" fillId="0" borderId="0" xfId="0" applyNumberFormat="1" applyFont="1" applyAlignment="1" applyProtection="1">
      <alignment horizontal="right"/>
    </xf>
    <xf numFmtId="165" fontId="19" fillId="0" borderId="0" xfId="0" applyNumberFormat="1" applyFont="1" applyProtection="1"/>
    <xf numFmtId="4" fontId="19" fillId="0" borderId="0" xfId="0" applyNumberFormat="1" applyFont="1" applyProtection="1"/>
    <xf numFmtId="166" fontId="19" fillId="0" borderId="0" xfId="0" applyNumberFormat="1" applyFont="1" applyProtection="1"/>
    <xf numFmtId="167" fontId="19" fillId="0" borderId="0" xfId="0" applyNumberFormat="1" applyFont="1" applyProtection="1"/>
    <xf numFmtId="4" fontId="32" fillId="0" borderId="0" xfId="0" applyNumberFormat="1" applyFont="1" applyAlignment="1" applyProtection="1">
      <alignment horizontal="right"/>
    </xf>
    <xf numFmtId="167" fontId="19" fillId="0" borderId="11" xfId="0" applyNumberFormat="1" applyFont="1" applyBorder="1" applyProtection="1"/>
    <xf numFmtId="0" fontId="26" fillId="0" borderId="0" xfId="0" applyFont="1" applyProtection="1"/>
    <xf numFmtId="165" fontId="26" fillId="0" borderId="0" xfId="0" applyNumberFormat="1" applyFont="1" applyAlignment="1" applyProtection="1">
      <alignment horizontal="center"/>
    </xf>
    <xf numFmtId="0" fontId="29" fillId="16" borderId="0" xfId="0" applyFont="1" applyFill="1" applyProtection="1"/>
    <xf numFmtId="0" fontId="19" fillId="16" borderId="0" xfId="0" applyFont="1" applyFill="1" applyProtection="1"/>
    <xf numFmtId="167" fontId="26" fillId="0" borderId="0" xfId="0" applyNumberFormat="1" applyFont="1" applyProtection="1"/>
    <xf numFmtId="168" fontId="26" fillId="23" borderId="0" xfId="0" applyNumberFormat="1" applyFont="1" applyFill="1" applyProtection="1"/>
    <xf numFmtId="0" fontId="26" fillId="23" borderId="0" xfId="0" applyFont="1" applyFill="1" applyProtection="1"/>
    <xf numFmtId="0" fontId="19" fillId="23" borderId="0" xfId="0" applyFont="1" applyFill="1" applyProtection="1"/>
    <xf numFmtId="168" fontId="19" fillId="0" borderId="0" xfId="0" applyNumberFormat="1" applyFont="1" applyProtection="1"/>
    <xf numFmtId="0" fontId="29" fillId="0" borderId="0" xfId="0" applyFont="1" applyProtection="1"/>
    <xf numFmtId="0" fontId="33" fillId="0" borderId="12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/>
    </xf>
    <xf numFmtId="0" fontId="33" fillId="0" borderId="13" xfId="0" applyFont="1" applyBorder="1" applyAlignment="1" applyProtection="1">
      <alignment horizontal="center" vertical="center" wrapText="1"/>
    </xf>
    <xf numFmtId="0" fontId="33" fillId="0" borderId="13" xfId="0" applyFont="1" applyBorder="1" applyAlignment="1" applyProtection="1">
      <alignment horizontal="center" vertical="center" wrapText="1" shrinkToFit="1"/>
    </xf>
    <xf numFmtId="0" fontId="33" fillId="0" borderId="14" xfId="0" applyFont="1" applyBorder="1" applyAlignment="1" applyProtection="1">
      <alignment horizontal="center" vertical="center" wrapText="1"/>
    </xf>
    <xf numFmtId="0" fontId="19" fillId="2" borderId="15" xfId="0" applyFont="1" applyFill="1" applyBorder="1" applyAlignment="1" applyProtection="1">
      <alignment horizontal="center"/>
      <protection locked="0"/>
    </xf>
    <xf numFmtId="9" fontId="19" fillId="0" borderId="0" xfId="34" applyFont="1" applyFill="1" applyBorder="1" applyAlignment="1" applyProtection="1">
      <alignment horizontal="center"/>
    </xf>
    <xf numFmtId="170" fontId="19" fillId="2" borderId="0" xfId="29" applyNumberFormat="1" applyFont="1" applyFill="1" applyBorder="1" applyAlignment="1" applyProtection="1">
      <alignment horizontal="center" vertical="center"/>
      <protection locked="0"/>
    </xf>
    <xf numFmtId="167" fontId="19" fillId="0" borderId="0" xfId="0" applyNumberFormat="1" applyFont="1" applyBorder="1" applyProtection="1"/>
    <xf numFmtId="165" fontId="19" fillId="0" borderId="0" xfId="0" applyNumberFormat="1" applyFont="1" applyBorder="1" applyProtection="1"/>
    <xf numFmtId="168" fontId="26" fillId="23" borderId="16" xfId="0" applyNumberFormat="1" applyFont="1" applyFill="1" applyBorder="1" applyProtection="1"/>
    <xf numFmtId="168" fontId="26" fillId="0" borderId="16" xfId="0" applyNumberFormat="1" applyFont="1" applyBorder="1" applyProtection="1"/>
    <xf numFmtId="0" fontId="19" fillId="2" borderId="17" xfId="0" applyFont="1" applyFill="1" applyBorder="1" applyAlignment="1" applyProtection="1">
      <alignment horizontal="center"/>
      <protection locked="0"/>
    </xf>
    <xf numFmtId="9" fontId="19" fillId="0" borderId="18" xfId="34" applyFont="1" applyFill="1" applyBorder="1" applyAlignment="1" applyProtection="1">
      <alignment horizontal="center"/>
    </xf>
    <xf numFmtId="170" fontId="19" fillId="2" borderId="18" xfId="29" applyNumberFormat="1" applyFont="1" applyFill="1" applyBorder="1" applyAlignment="1" applyProtection="1">
      <alignment horizontal="center" vertical="center"/>
      <protection locked="0"/>
    </xf>
    <xf numFmtId="167" fontId="19" fillId="0" borderId="18" xfId="0" applyNumberFormat="1" applyFont="1" applyBorder="1" applyProtection="1"/>
    <xf numFmtId="168" fontId="26" fillId="0" borderId="19" xfId="0" applyNumberFormat="1" applyFont="1" applyBorder="1" applyProtection="1"/>
    <xf numFmtId="0" fontId="19" fillId="0" borderId="0" xfId="0" applyFont="1" applyBorder="1" applyProtection="1"/>
    <xf numFmtId="4" fontId="26" fillId="0" borderId="0" xfId="0" applyNumberFormat="1" applyFont="1" applyProtection="1"/>
    <xf numFmtId="0" fontId="34" fillId="0" borderId="0" xfId="0" applyFont="1" applyAlignment="1">
      <alignment horizontal="center"/>
    </xf>
    <xf numFmtId="9" fontId="34" fillId="0" borderId="0" xfId="34" applyNumberFormat="1" applyFont="1" applyFill="1" applyBorder="1" applyAlignment="1" applyProtection="1"/>
    <xf numFmtId="9" fontId="35" fillId="0" borderId="0" xfId="34" applyNumberFormat="1" applyFont="1" applyFill="1" applyBorder="1" applyAlignment="1" applyProtection="1"/>
    <xf numFmtId="0" fontId="36" fillId="0" borderId="0" xfId="0" applyFont="1"/>
    <xf numFmtId="0" fontId="37" fillId="18" borderId="0" xfId="31" applyFont="1" applyFill="1" applyBorder="1" applyAlignment="1">
      <alignment horizontal="center"/>
    </xf>
    <xf numFmtId="9" fontId="37" fillId="18" borderId="0" xfId="31" applyNumberFormat="1" applyFont="1" applyFill="1" applyBorder="1" applyAlignment="1">
      <alignment horizontal="center"/>
    </xf>
    <xf numFmtId="9" fontId="37" fillId="24" borderId="0" xfId="31" applyNumberFormat="1" applyFont="1" applyFill="1" applyBorder="1" applyAlignment="1">
      <alignment horizontal="center"/>
    </xf>
    <xf numFmtId="0" fontId="39" fillId="25" borderId="0" xfId="0" applyFont="1" applyFill="1" applyAlignment="1">
      <alignment horizontal="center"/>
    </xf>
    <xf numFmtId="9" fontId="39" fillId="25" borderId="0" xfId="34" applyNumberFormat="1" applyFont="1" applyFill="1" applyBorder="1" applyAlignment="1" applyProtection="1"/>
    <xf numFmtId="9" fontId="39" fillId="24" borderId="0" xfId="34" applyNumberFormat="1" applyFont="1" applyFill="1" applyBorder="1" applyAlignment="1" applyProtection="1"/>
    <xf numFmtId="0" fontId="40" fillId="25" borderId="0" xfId="0" applyFont="1" applyFill="1" applyAlignment="1">
      <alignment horizontal="center"/>
    </xf>
    <xf numFmtId="9" fontId="19" fillId="0" borderId="20" xfId="34" applyFont="1" applyFill="1" applyBorder="1" applyAlignment="1" applyProtection="1">
      <alignment horizontal="center"/>
    </xf>
    <xf numFmtId="165" fontId="19" fillId="0" borderId="20" xfId="0" applyNumberFormat="1" applyFont="1" applyBorder="1" applyProtection="1"/>
    <xf numFmtId="0" fontId="20" fillId="0" borderId="0" xfId="0" applyFont="1" applyBorder="1" applyAlignment="1" applyProtection="1">
      <alignment horizontal="center"/>
    </xf>
    <xf numFmtId="0" fontId="22" fillId="0" borderId="0" xfId="0" applyFont="1" applyBorder="1" applyAlignment="1" applyProtection="1">
      <alignment horizontal="center"/>
    </xf>
    <xf numFmtId="171" fontId="19" fillId="0" borderId="0" xfId="0" applyNumberFormat="1" applyFont="1" applyProtection="1"/>
    <xf numFmtId="171" fontId="26" fillId="23" borderId="0" xfId="0" applyNumberFormat="1" applyFont="1" applyFill="1" applyProtection="1"/>
    <xf numFmtId="172" fontId="19" fillId="0" borderId="0" xfId="0" applyNumberFormat="1" applyFont="1" applyProtection="1"/>
    <xf numFmtId="172" fontId="26" fillId="23" borderId="0" xfId="0" applyNumberFormat="1" applyFont="1" applyFill="1" applyProtection="1"/>
    <xf numFmtId="167" fontId="19" fillId="0" borderId="23" xfId="0" applyNumberFormat="1" applyFont="1" applyBorder="1" applyProtection="1"/>
    <xf numFmtId="0" fontId="38" fillId="0" borderId="24" xfId="31" applyFont="1" applyFill="1" applyBorder="1" applyAlignment="1">
      <alignment horizontal="center" wrapText="1"/>
    </xf>
    <xf numFmtId="9" fontId="34" fillId="0" borderId="24" xfId="0" applyNumberFormat="1" applyFont="1" applyFill="1" applyBorder="1"/>
    <xf numFmtId="9" fontId="34" fillId="24" borderId="24" xfId="0" applyNumberFormat="1" applyFont="1" applyFill="1" applyBorder="1"/>
    <xf numFmtId="0" fontId="0" fillId="0" borderId="0" xfId="0" applyProtection="1"/>
    <xf numFmtId="0" fontId="0" fillId="0" borderId="0" xfId="0" applyFill="1" applyProtection="1"/>
    <xf numFmtId="0" fontId="19" fillId="0" borderId="0" xfId="0" applyFont="1" applyFill="1" applyProtection="1"/>
    <xf numFmtId="0" fontId="42" fillId="0" borderId="0" xfId="0" applyFont="1" applyAlignment="1">
      <alignment horizontal="left"/>
    </xf>
    <xf numFmtId="0" fontId="43" fillId="0" borderId="0" xfId="0" applyFont="1" applyProtection="1"/>
    <xf numFmtId="0" fontId="20" fillId="0" borderId="21" xfId="0" applyFont="1" applyBorder="1" applyAlignment="1" applyProtection="1">
      <alignment horizontal="center"/>
    </xf>
    <xf numFmtId="0" fontId="22" fillId="0" borderId="22" xfId="0" applyFont="1" applyBorder="1" applyAlignment="1" applyProtection="1">
      <alignment horizontal="center"/>
    </xf>
  </cellXfs>
  <cellStyles count="45">
    <cellStyle name="20% - Colore 1" xfId="1" builtinId="30" customBuiltin="1"/>
    <cellStyle name="20% - Colore 2" xfId="2" builtinId="34" customBuiltin="1"/>
    <cellStyle name="20% - Colore 3" xfId="3" builtinId="38" customBuiltin="1"/>
    <cellStyle name="20% - Colore 4" xfId="4" builtinId="42" customBuiltin="1"/>
    <cellStyle name="20% - Colore 5" xfId="5" builtinId="46" customBuiltin="1"/>
    <cellStyle name="20% - Colore 6" xfId="6" builtinId="50" customBuiltin="1"/>
    <cellStyle name="40% - Colore 1" xfId="7" builtinId="31" customBuiltin="1"/>
    <cellStyle name="40% - Colore 2" xfId="8" builtinId="35" customBuiltin="1"/>
    <cellStyle name="40% - Colore 3" xfId="9" builtinId="39" customBuiltin="1"/>
    <cellStyle name="40% - Colore 4" xfId="10" builtinId="43" customBuiltin="1"/>
    <cellStyle name="40% - Colore 5" xfId="11" builtinId="47" customBuiltin="1"/>
    <cellStyle name="40% - Colore 6" xfId="12" builtinId="51" customBuiltin="1"/>
    <cellStyle name="60% - Colore 1" xfId="13" builtinId="32" customBuiltin="1"/>
    <cellStyle name="60% - Colore 2" xfId="14" builtinId="36" customBuiltin="1"/>
    <cellStyle name="60% - Colore 3" xfId="15" builtinId="40" customBuiltin="1"/>
    <cellStyle name="60% - Colore 4" xfId="16" builtinId="44" customBuiltin="1"/>
    <cellStyle name="60% - Colore 5" xfId="17" builtinId="48" customBuiltin="1"/>
    <cellStyle name="60% - Colore 6" xfId="18" builtinId="52" customBuiltin="1"/>
    <cellStyle name="Calcolo" xfId="19" builtinId="22" customBuiltin="1"/>
    <cellStyle name="Cella collegata" xfId="20" builtinId="24" customBuiltin="1"/>
    <cellStyle name="Cella da controllare" xfId="21" builtinId="23" customBuiltin="1"/>
    <cellStyle name="Colore 1" xfId="22" builtinId="29" customBuiltin="1"/>
    <cellStyle name="Colore 2" xfId="23" builtinId="33" customBuiltin="1"/>
    <cellStyle name="Colore 3" xfId="24" builtinId="37" customBuiltin="1"/>
    <cellStyle name="Colore 4" xfId="25" builtinId="41" customBuiltin="1"/>
    <cellStyle name="Colore 5" xfId="26" builtinId="45" customBuiltin="1"/>
    <cellStyle name="Colore 6" xfId="27" builtinId="49" customBuiltin="1"/>
    <cellStyle name="Input" xfId="28" builtinId="20" customBuiltin="1"/>
    <cellStyle name="Migliaia" xfId="29" builtinId="3"/>
    <cellStyle name="Neutrale" xfId="30" builtinId="28" customBuiltin="1"/>
    <cellStyle name="Normale" xfId="0" builtinId="0"/>
    <cellStyle name="Normale_Foglio1" xfId="31"/>
    <cellStyle name="Nota" xfId="32" builtinId="10" customBuiltin="1"/>
    <cellStyle name="Output" xfId="33" builtinId="21" customBuiltin="1"/>
    <cellStyle name="Percentuale" xfId="34" builtinId="5"/>
    <cellStyle name="Testo avviso" xfId="35" builtinId="11" customBuiltin="1"/>
    <cellStyle name="Testo descrittivo" xfId="36" builtinId="53" customBuiltin="1"/>
    <cellStyle name="Titolo" xfId="37" builtinId="15" customBuiltin="1"/>
    <cellStyle name="Titolo 1" xfId="38" builtinId="16" customBuiltin="1"/>
    <cellStyle name="Titolo 2" xfId="39" builtinId="17" customBuiltin="1"/>
    <cellStyle name="Titolo 3" xfId="40" builtinId="18" customBuiltin="1"/>
    <cellStyle name="Titolo 4" xfId="41" builtinId="19" customBuiltin="1"/>
    <cellStyle name="Totale" xfId="42" builtinId="25" customBuiltin="1"/>
    <cellStyle name="Valore non valido" xfId="43" builtinId="27" customBuiltin="1"/>
    <cellStyle name="Valore valido" xfId="44" builtinId="26" customBuiltin="1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FF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57150</xdr:colOff>
      <xdr:row>34</xdr:row>
      <xdr:rowOff>38100</xdr:rowOff>
    </xdr:from>
    <xdr:to>
      <xdr:col>7</xdr:col>
      <xdr:colOff>676275</xdr:colOff>
      <xdr:row>36</xdr:row>
      <xdr:rowOff>95250</xdr:rowOff>
    </xdr:to>
    <xdr:cxnSp macro="">
      <xdr:nvCxnSpPr>
        <xdr:cNvPr id="1034" name="Connettore 4 2"/>
        <xdr:cNvCxnSpPr>
          <a:cxnSpLocks noChangeShapeType="1"/>
        </xdr:cNvCxnSpPr>
      </xdr:nvCxnSpPr>
      <xdr:spPr bwMode="auto">
        <a:xfrm flipV="1">
          <a:off x="5372100" y="6029325"/>
          <a:ext cx="1876425" cy="381000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66675</xdr:colOff>
      <xdr:row>31</xdr:row>
      <xdr:rowOff>19050</xdr:rowOff>
    </xdr:from>
    <xdr:to>
      <xdr:col>7</xdr:col>
      <xdr:colOff>685800</xdr:colOff>
      <xdr:row>33</xdr:row>
      <xdr:rowOff>85725</xdr:rowOff>
    </xdr:to>
    <xdr:cxnSp macro="">
      <xdr:nvCxnSpPr>
        <xdr:cNvPr id="2059" name="Connettore 4 1"/>
        <xdr:cNvCxnSpPr>
          <a:cxnSpLocks noChangeShapeType="1"/>
        </xdr:cNvCxnSpPr>
      </xdr:nvCxnSpPr>
      <xdr:spPr bwMode="auto">
        <a:xfrm flipV="1">
          <a:off x="5381625" y="5514975"/>
          <a:ext cx="1876425" cy="390525"/>
        </a:xfrm>
        <a:prstGeom prst="bentConnector3">
          <a:avLst>
            <a:gd name="adj1" fmla="val 50000"/>
          </a:avLst>
        </a:prstGeom>
        <a:noFill/>
        <a:ln w="25560">
          <a:solidFill>
            <a:srgbClr val="C00000"/>
          </a:solidFill>
          <a:round/>
          <a:headEnd/>
          <a:tailEnd type="triangle" w="med" len="med"/>
        </a:ln>
      </xdr:spPr>
    </xdr:cxnSp>
    <xdr:clientData/>
  </xdr:twoCellAnchor>
</xdr:wsDr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W63"/>
  <sheetViews>
    <sheetView tabSelected="1" topLeftCell="A28" workbookViewId="0">
      <selection activeCell="J5" sqref="J5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19.140625" style="1" customWidth="1"/>
    <col min="7" max="7" width="18.85546875" style="1" customWidth="1"/>
    <col min="8" max="9" width="19.42578125" style="1" customWidth="1"/>
    <col min="10" max="10" width="22.7109375" style="1" customWidth="1"/>
    <col min="11" max="11" width="19.140625" style="1" bestFit="1" customWidth="1"/>
    <col min="12" max="256" width="8.85546875" style="1" customWidth="1"/>
  </cols>
  <sheetData>
    <row r="1" spans="1:257" s="2" customFormat="1" ht="18" customHeight="1">
      <c r="A1" s="83" t="s">
        <v>174</v>
      </c>
      <c r="B1" s="83"/>
      <c r="C1" s="83"/>
      <c r="D1" s="83"/>
      <c r="E1" s="83"/>
      <c r="F1" s="83"/>
      <c r="G1" s="83"/>
      <c r="H1" s="83"/>
      <c r="I1" s="68"/>
      <c r="IW1"/>
    </row>
    <row r="2" spans="1:257" s="3" customFormat="1" ht="18" customHeight="1">
      <c r="A2" s="84" t="s">
        <v>165</v>
      </c>
      <c r="B2" s="84"/>
      <c r="C2" s="84"/>
      <c r="D2" s="84"/>
      <c r="E2" s="84"/>
      <c r="F2" s="84"/>
      <c r="G2" s="84"/>
      <c r="H2" s="84"/>
      <c r="I2" s="69"/>
      <c r="IW2"/>
    </row>
    <row r="3" spans="1:257" s="4" customFormat="1" ht="8.25" customHeight="1">
      <c r="A3" s="1"/>
      <c r="H3" s="5"/>
      <c r="I3" s="5"/>
      <c r="IW3"/>
    </row>
    <row r="4" spans="1:257" ht="18" customHeight="1">
      <c r="G4" s="6" t="s">
        <v>0</v>
      </c>
      <c r="H4" s="7" t="s">
        <v>172</v>
      </c>
      <c r="I4" s="5"/>
    </row>
    <row r="5" spans="1:257" ht="18" customHeight="1">
      <c r="G5" s="6" t="s">
        <v>175</v>
      </c>
      <c r="H5" s="8">
        <v>1</v>
      </c>
      <c r="I5" s="5"/>
    </row>
    <row r="6" spans="1:257" ht="18" customHeight="1">
      <c r="G6" s="6" t="s">
        <v>1</v>
      </c>
      <c r="H6" s="9" t="s">
        <v>108</v>
      </c>
      <c r="I6" s="5"/>
    </row>
    <row r="7" spans="1:257" ht="18" customHeight="1">
      <c r="G7" s="6" t="s">
        <v>3</v>
      </c>
      <c r="H7" s="10">
        <f>IF(H6&lt;&gt;"",(VLOOKUP($H$6,Maggiorazioni!$A$5:$B$114,2,FALSE)),0)</f>
        <v>0.2</v>
      </c>
      <c r="I7" s="10"/>
    </row>
    <row r="8" spans="1:257" ht="18" customHeight="1">
      <c r="B8" s="11"/>
      <c r="C8" s="12"/>
      <c r="G8" s="11"/>
      <c r="H8" s="13"/>
      <c r="I8" s="13"/>
    </row>
    <row r="9" spans="1:257">
      <c r="A9" s="14" t="s">
        <v>4</v>
      </c>
    </row>
    <row r="11" spans="1:257" ht="26.25" customHeight="1">
      <c r="D11" s="15" t="s">
        <v>5</v>
      </c>
      <c r="E11" s="15" t="s">
        <v>6</v>
      </c>
      <c r="F11" s="16" t="s">
        <v>7</v>
      </c>
      <c r="G11" s="15" t="s">
        <v>8</v>
      </c>
      <c r="H11" s="15" t="s">
        <v>9</v>
      </c>
      <c r="I11" s="15"/>
    </row>
    <row r="12" spans="1:257">
      <c r="A12" s="17"/>
      <c r="B12" s="1" t="s">
        <v>10</v>
      </c>
      <c r="D12" s="18">
        <v>0</v>
      </c>
      <c r="E12" s="18">
        <v>100000</v>
      </c>
      <c r="F12" s="19" t="s">
        <v>11</v>
      </c>
      <c r="G12" s="11" t="s">
        <v>12</v>
      </c>
      <c r="H12" s="20">
        <v>200</v>
      </c>
      <c r="I12" s="20"/>
    </row>
    <row r="13" spans="1:257">
      <c r="A13" s="17"/>
      <c r="B13" s="1" t="s">
        <v>13</v>
      </c>
      <c r="D13" s="18">
        <v>100000</v>
      </c>
      <c r="E13" s="18">
        <v>250000</v>
      </c>
      <c r="F13" s="21">
        <f t="shared" ref="F13:F19" si="0">IF($H$5&lt;D13,0,IF($H$5&gt;E13,E13-D13,$H$5-D13))</f>
        <v>0</v>
      </c>
      <c r="G13" s="22">
        <v>1.4999999999999999E-4</v>
      </c>
      <c r="H13" s="23">
        <f t="shared" ref="H13:H19" si="1">ROUND(F13*G13,5)</f>
        <v>0</v>
      </c>
      <c r="I13" s="23"/>
    </row>
    <row r="14" spans="1:257">
      <c r="A14" s="17"/>
      <c r="B14" s="1" t="s">
        <v>14</v>
      </c>
      <c r="D14" s="18">
        <v>250000</v>
      </c>
      <c r="E14" s="18">
        <v>500000</v>
      </c>
      <c r="F14" s="21">
        <f t="shared" si="0"/>
        <v>0</v>
      </c>
      <c r="G14" s="22">
        <v>1.2999999999999999E-4</v>
      </c>
      <c r="H14" s="23">
        <f t="shared" si="1"/>
        <v>0</v>
      </c>
      <c r="I14" s="23"/>
    </row>
    <row r="15" spans="1:257">
      <c r="A15" s="17"/>
      <c r="B15" s="1" t="s">
        <v>15</v>
      </c>
      <c r="D15" s="18">
        <v>500000</v>
      </c>
      <c r="E15" s="18">
        <v>1000000</v>
      </c>
      <c r="F15" s="21">
        <f t="shared" si="0"/>
        <v>0</v>
      </c>
      <c r="G15" s="22">
        <v>1E-4</v>
      </c>
      <c r="H15" s="23">
        <f t="shared" si="1"/>
        <v>0</v>
      </c>
      <c r="I15" s="23"/>
    </row>
    <row r="16" spans="1:257">
      <c r="A16" s="17"/>
      <c r="B16" s="1" t="s">
        <v>16</v>
      </c>
      <c r="D16" s="18">
        <v>1000000</v>
      </c>
      <c r="E16" s="18">
        <v>10000000</v>
      </c>
      <c r="F16" s="21">
        <f t="shared" si="0"/>
        <v>0</v>
      </c>
      <c r="G16" s="22">
        <v>9.0000000000000006E-5</v>
      </c>
      <c r="H16" s="23">
        <f t="shared" si="1"/>
        <v>0</v>
      </c>
      <c r="I16" s="23"/>
    </row>
    <row r="17" spans="1:11">
      <c r="A17" s="17"/>
      <c r="B17" s="1" t="s">
        <v>17</v>
      </c>
      <c r="D17" s="18">
        <v>10000000</v>
      </c>
      <c r="E17" s="18">
        <v>35000000</v>
      </c>
      <c r="F17" s="21">
        <f t="shared" si="0"/>
        <v>0</v>
      </c>
      <c r="G17" s="22">
        <v>5.0000000000000002E-5</v>
      </c>
      <c r="H17" s="23">
        <f t="shared" si="1"/>
        <v>0</v>
      </c>
      <c r="I17" s="23"/>
    </row>
    <row r="18" spans="1:11">
      <c r="A18" s="17"/>
      <c r="B18" s="1" t="s">
        <v>18</v>
      </c>
      <c r="D18" s="18">
        <v>35000000</v>
      </c>
      <c r="E18" s="18">
        <v>50000000</v>
      </c>
      <c r="F18" s="21">
        <f t="shared" si="0"/>
        <v>0</v>
      </c>
      <c r="G18" s="22">
        <v>3.0000000000000001E-5</v>
      </c>
      <c r="H18" s="23">
        <f>ROUND(F18*G18,5)</f>
        <v>0</v>
      </c>
      <c r="I18" s="23"/>
    </row>
    <row r="19" spans="1:11">
      <c r="A19" s="17"/>
      <c r="B19" s="1" t="s">
        <v>19</v>
      </c>
      <c r="D19" s="18">
        <v>50000000</v>
      </c>
      <c r="E19" s="24" t="s">
        <v>20</v>
      </c>
      <c r="F19" s="21">
        <f t="shared" si="0"/>
        <v>0</v>
      </c>
      <c r="G19" s="22">
        <v>1.0000000000000001E-5</v>
      </c>
      <c r="H19" s="25">
        <f t="shared" si="1"/>
        <v>0</v>
      </c>
      <c r="I19" s="44"/>
    </row>
    <row r="20" spans="1:11">
      <c r="F20" s="26"/>
      <c r="G20" s="26"/>
      <c r="H20" s="23">
        <f>IF(SUM(H12:H19)&gt;40000,40000,SUM(H12:H19))</f>
        <v>200</v>
      </c>
      <c r="I20" s="27" t="s">
        <v>21</v>
      </c>
    </row>
    <row r="21" spans="1:11">
      <c r="F21" s="26"/>
      <c r="G21" s="26"/>
      <c r="H21" s="21"/>
      <c r="I21" s="21"/>
    </row>
    <row r="22" spans="1:11">
      <c r="A22" s="28" t="s">
        <v>22</v>
      </c>
      <c r="B22" s="29"/>
      <c r="C22" s="29"/>
      <c r="D22" s="29"/>
      <c r="E22" s="29"/>
      <c r="F22" s="29"/>
      <c r="G22" s="29"/>
      <c r="H22" s="29"/>
      <c r="I22" s="29"/>
      <c r="J22" s="29"/>
    </row>
    <row r="23" spans="1:11">
      <c r="A23" s="26"/>
    </row>
    <row r="24" spans="1:11">
      <c r="A24" s="17"/>
      <c r="B24" s="26" t="s">
        <v>23</v>
      </c>
      <c r="F24" s="23">
        <f>ROUND(H20,5)</f>
        <v>200</v>
      </c>
      <c r="I24" s="72"/>
      <c r="J24" s="23"/>
      <c r="K24" s="70"/>
    </row>
    <row r="25" spans="1:11">
      <c r="A25" s="17"/>
      <c r="B25" s="26" t="s">
        <v>24</v>
      </c>
      <c r="F25" s="23">
        <f>ROUND($H$7*F24,5)</f>
        <v>40</v>
      </c>
      <c r="G25" s="26"/>
      <c r="I25" s="72"/>
      <c r="J25" s="23"/>
      <c r="K25" s="70"/>
    </row>
    <row r="26" spans="1:11">
      <c r="A26" s="17"/>
      <c r="B26" s="26" t="s">
        <v>25</v>
      </c>
      <c r="F26" s="23">
        <f>ROUND(SUM(F24:F25),5)</f>
        <v>240</v>
      </c>
      <c r="G26" s="26"/>
      <c r="I26" s="72"/>
      <c r="J26" s="23"/>
      <c r="K26" s="70"/>
    </row>
    <row r="27" spans="1:11">
      <c r="A27" s="17"/>
      <c r="B27" s="26" t="s">
        <v>167</v>
      </c>
      <c r="F27" s="23">
        <f>F26-(F26*0.5)</f>
        <v>120</v>
      </c>
      <c r="G27" s="26"/>
      <c r="I27" s="72"/>
      <c r="J27" s="23"/>
      <c r="K27" s="70"/>
    </row>
    <row r="28" spans="1:11">
      <c r="B28" s="1" t="s">
        <v>26</v>
      </c>
      <c r="F28" s="20">
        <f>ROUND(F27,2)</f>
        <v>120</v>
      </c>
      <c r="I28" s="72"/>
      <c r="J28" s="20"/>
      <c r="K28" s="70"/>
    </row>
    <row r="29" spans="1:11">
      <c r="B29" s="1" t="s">
        <v>27</v>
      </c>
      <c r="F29" s="31">
        <f>ROUND(F28,0)</f>
        <v>120</v>
      </c>
      <c r="G29" s="32" t="s">
        <v>28</v>
      </c>
      <c r="H29" s="33"/>
      <c r="I29" s="73"/>
      <c r="J29" s="31"/>
      <c r="K29" s="71"/>
    </row>
    <row r="31" spans="1:11">
      <c r="A31" s="28" t="s">
        <v>176</v>
      </c>
      <c r="B31" s="29"/>
      <c r="C31" s="29"/>
      <c r="D31" s="29"/>
      <c r="E31" s="29"/>
      <c r="F31" s="29"/>
      <c r="G31" s="29"/>
      <c r="H31" s="29"/>
      <c r="I31" s="29"/>
      <c r="J31" s="29"/>
    </row>
    <row r="33" spans="1:11" ht="18" customHeight="1">
      <c r="G33" s="6" t="s">
        <v>177</v>
      </c>
      <c r="H33" s="9">
        <v>0</v>
      </c>
    </row>
    <row r="35" spans="1:11">
      <c r="A35" s="17"/>
      <c r="B35" s="26" t="s">
        <v>23</v>
      </c>
      <c r="F35" s="23">
        <f>ROUND(H20,5)</f>
        <v>200</v>
      </c>
    </row>
    <row r="36" spans="1:11">
      <c r="A36" s="17"/>
      <c r="B36" s="26" t="s">
        <v>29</v>
      </c>
      <c r="F36" s="23">
        <f>ROUND(IF(F35*20%&gt;200,200,F35*20%),5)</f>
        <v>40</v>
      </c>
    </row>
    <row r="37" spans="1:11">
      <c r="B37" s="26" t="s">
        <v>30</v>
      </c>
      <c r="F37" s="23">
        <f>F36*H33</f>
        <v>0</v>
      </c>
    </row>
    <row r="38" spans="1:11">
      <c r="B38" s="26" t="s">
        <v>31</v>
      </c>
      <c r="F38" s="23">
        <f>SUM(F35+F37)</f>
        <v>200</v>
      </c>
    </row>
    <row r="39" spans="1:11">
      <c r="B39" s="26" t="s">
        <v>32</v>
      </c>
      <c r="F39" s="23">
        <f>F38*$H$7</f>
        <v>40</v>
      </c>
    </row>
    <row r="40" spans="1:11">
      <c r="A40" s="17"/>
      <c r="B40" s="26" t="s">
        <v>33</v>
      </c>
      <c r="F40" s="23">
        <f>ROUND(SUM(F38+F39),5)</f>
        <v>240</v>
      </c>
      <c r="G40" s="26"/>
    </row>
    <row r="41" spans="1:11">
      <c r="A41" s="17"/>
      <c r="B41" s="26" t="s">
        <v>168</v>
      </c>
      <c r="F41" s="23">
        <f>ROUND(F40-(F40*0.5),5)</f>
        <v>120</v>
      </c>
      <c r="G41" s="26"/>
    </row>
    <row r="42" spans="1:11">
      <c r="B42" s="1" t="s">
        <v>26</v>
      </c>
      <c r="F42" s="20">
        <f>ROUND(F41,2)</f>
        <v>120</v>
      </c>
      <c r="J42" s="30"/>
    </row>
    <row r="43" spans="1:11">
      <c r="B43" s="1" t="s">
        <v>34</v>
      </c>
      <c r="F43" s="31">
        <f>ROUND(F42,0)</f>
        <v>120</v>
      </c>
      <c r="G43" s="32" t="s">
        <v>28</v>
      </c>
      <c r="H43" s="33"/>
      <c r="I43" s="33"/>
      <c r="J43" s="30"/>
    </row>
    <row r="44" spans="1:11">
      <c r="F44" s="34"/>
    </row>
    <row r="45" spans="1:11">
      <c r="A45" s="28" t="s">
        <v>178</v>
      </c>
      <c r="B45" s="29"/>
      <c r="C45" s="29"/>
      <c r="D45" s="29"/>
      <c r="E45" s="29"/>
      <c r="F45" s="29"/>
      <c r="G45" s="29"/>
      <c r="H45" s="29"/>
      <c r="I45" s="29"/>
      <c r="J45" s="29"/>
    </row>
    <row r="46" spans="1:11">
      <c r="A46" s="35"/>
    </row>
    <row r="47" spans="1:11" ht="51">
      <c r="C47" s="36" t="s">
        <v>35</v>
      </c>
      <c r="D47" s="37" t="s">
        <v>36</v>
      </c>
      <c r="E47" s="37" t="s">
        <v>37</v>
      </c>
      <c r="F47" s="38" t="s">
        <v>38</v>
      </c>
      <c r="G47" s="38" t="s">
        <v>39</v>
      </c>
      <c r="H47" s="39" t="s">
        <v>40</v>
      </c>
      <c r="I47" s="39" t="s">
        <v>169</v>
      </c>
      <c r="J47" s="38" t="s">
        <v>41</v>
      </c>
      <c r="K47" s="40" t="s">
        <v>42</v>
      </c>
    </row>
    <row r="48" spans="1:11">
      <c r="C48" s="41" t="s">
        <v>2</v>
      </c>
      <c r="D48" s="42">
        <f>IF(C48&lt;&gt;"",VLOOKUP(C48,Maggiorazioni!$A$5:$B$114,2,FALSE),0)</f>
        <v>0.1</v>
      </c>
      <c r="E48" s="43">
        <v>2</v>
      </c>
      <c r="F48" s="44">
        <f t="shared" ref="F48:F60" si="2">IF(AND(C48&lt;&gt;"",E48&gt;0),IF($H$20*20%&gt;200,200,$H$20*20%),0)</f>
        <v>40</v>
      </c>
      <c r="G48" s="44">
        <f t="shared" ref="G48:G59" si="3">(F48*E48)</f>
        <v>80</v>
      </c>
      <c r="H48" s="44">
        <f>ROUND((G48*D48+G48),5)</f>
        <v>88</v>
      </c>
      <c r="I48" s="44">
        <f>H48-(H48*0.5)</f>
        <v>44</v>
      </c>
      <c r="J48" s="45">
        <f>ROUND(I48,2)</f>
        <v>44</v>
      </c>
      <c r="K48" s="46">
        <f t="shared" ref="K48:K60" si="4">ROUND(J48,0)</f>
        <v>44</v>
      </c>
    </row>
    <row r="49" spans="3:14">
      <c r="C49" s="41" t="s">
        <v>43</v>
      </c>
      <c r="D49" s="42">
        <f>IF(C49&lt;&gt;"",VLOOKUP(C49,Maggiorazioni!$A$5:$B$114,2,FALSE),0)</f>
        <v>0.12</v>
      </c>
      <c r="E49" s="43">
        <v>1</v>
      </c>
      <c r="F49" s="44">
        <f t="shared" si="2"/>
        <v>40</v>
      </c>
      <c r="G49" s="44">
        <f t="shared" si="3"/>
        <v>40</v>
      </c>
      <c r="H49" s="44">
        <f>ROUND((G49*D49+G49),5)</f>
        <v>44.8</v>
      </c>
      <c r="I49" s="44">
        <f>H49-(H49*0.5)</f>
        <v>22.4</v>
      </c>
      <c r="J49" s="45">
        <f t="shared" ref="J49:J60" si="5">ROUND(I49,2)</f>
        <v>22.4</v>
      </c>
      <c r="K49" s="46">
        <f t="shared" si="4"/>
        <v>22</v>
      </c>
    </row>
    <row r="50" spans="3:14">
      <c r="C50" s="41"/>
      <c r="D50" s="42">
        <f>IF(C50&lt;&gt;"",VLOOKUP(C50,Maggiorazioni!$A$5:$B$114,2,FALSE),0)</f>
        <v>0</v>
      </c>
      <c r="E50" s="43"/>
      <c r="F50" s="44">
        <f t="shared" si="2"/>
        <v>0</v>
      </c>
      <c r="G50" s="44">
        <f t="shared" si="3"/>
        <v>0</v>
      </c>
      <c r="H50" s="44">
        <f t="shared" ref="H50:H60" si="6">ROUND((G50*D50+G50),5)</f>
        <v>0</v>
      </c>
      <c r="I50" s="44">
        <f t="shared" ref="I50:I59" si="7">H50-(H50*0.5)</f>
        <v>0</v>
      </c>
      <c r="J50" s="45">
        <f t="shared" si="5"/>
        <v>0</v>
      </c>
      <c r="K50" s="47">
        <f t="shared" si="4"/>
        <v>0</v>
      </c>
    </row>
    <row r="51" spans="3:14">
      <c r="C51" s="41"/>
      <c r="D51" s="42">
        <f>IF(C51&lt;&gt;"",VLOOKUP(C51,Maggiorazioni!$A$5:$B$114,2,FALSE),0)</f>
        <v>0</v>
      </c>
      <c r="E51" s="43"/>
      <c r="F51" s="44">
        <f t="shared" si="2"/>
        <v>0</v>
      </c>
      <c r="G51" s="44">
        <f t="shared" si="3"/>
        <v>0</v>
      </c>
      <c r="H51" s="44">
        <f t="shared" si="6"/>
        <v>0</v>
      </c>
      <c r="I51" s="44">
        <f t="shared" si="7"/>
        <v>0</v>
      </c>
      <c r="J51" s="45">
        <f t="shared" si="5"/>
        <v>0</v>
      </c>
      <c r="K51" s="47">
        <f t="shared" si="4"/>
        <v>0</v>
      </c>
    </row>
    <row r="52" spans="3:14">
      <c r="C52" s="41"/>
      <c r="D52" s="42">
        <f>IF(C52&lt;&gt;"",VLOOKUP(C52,Maggiorazioni!$A$5:$B$114,2,FALSE),0)</f>
        <v>0</v>
      </c>
      <c r="E52" s="43"/>
      <c r="F52" s="44">
        <f t="shared" si="2"/>
        <v>0</v>
      </c>
      <c r="G52" s="44">
        <f t="shared" si="3"/>
        <v>0</v>
      </c>
      <c r="H52" s="44">
        <f t="shared" si="6"/>
        <v>0</v>
      </c>
      <c r="I52" s="44">
        <f t="shared" si="7"/>
        <v>0</v>
      </c>
      <c r="J52" s="45">
        <f t="shared" si="5"/>
        <v>0</v>
      </c>
      <c r="K52" s="47">
        <f t="shared" si="4"/>
        <v>0</v>
      </c>
    </row>
    <row r="53" spans="3:14">
      <c r="C53" s="41"/>
      <c r="D53" s="42">
        <f>IF(C53&lt;&gt;"",VLOOKUP(C53,Maggiorazioni!$A$5:$B$114,2,FALSE),0)</f>
        <v>0</v>
      </c>
      <c r="E53" s="43"/>
      <c r="F53" s="44">
        <f t="shared" si="2"/>
        <v>0</v>
      </c>
      <c r="G53" s="44">
        <f t="shared" si="3"/>
        <v>0</v>
      </c>
      <c r="H53" s="44">
        <f t="shared" si="6"/>
        <v>0</v>
      </c>
      <c r="I53" s="44">
        <f t="shared" si="7"/>
        <v>0</v>
      </c>
      <c r="J53" s="45">
        <f t="shared" si="5"/>
        <v>0</v>
      </c>
      <c r="K53" s="47">
        <f t="shared" si="4"/>
        <v>0</v>
      </c>
    </row>
    <row r="54" spans="3:14">
      <c r="C54" s="41"/>
      <c r="D54" s="42">
        <f>IF(C54&lt;&gt;"",VLOOKUP(C54,Maggiorazioni!$A$5:$B$114,2,FALSE),0)</f>
        <v>0</v>
      </c>
      <c r="E54" s="43"/>
      <c r="F54" s="44">
        <f t="shared" si="2"/>
        <v>0</v>
      </c>
      <c r="G54" s="44">
        <f t="shared" si="3"/>
        <v>0</v>
      </c>
      <c r="H54" s="44">
        <f t="shared" si="6"/>
        <v>0</v>
      </c>
      <c r="I54" s="44">
        <f t="shared" si="7"/>
        <v>0</v>
      </c>
      <c r="J54" s="45">
        <f t="shared" si="5"/>
        <v>0</v>
      </c>
      <c r="K54" s="47">
        <f t="shared" si="4"/>
        <v>0</v>
      </c>
    </row>
    <row r="55" spans="3:14">
      <c r="C55" s="41"/>
      <c r="D55" s="42">
        <f>IF(C55&lt;&gt;"",VLOOKUP(C55,Maggiorazioni!$A$5:$B$114,2,FALSE),0)</f>
        <v>0</v>
      </c>
      <c r="E55" s="43"/>
      <c r="F55" s="44">
        <f t="shared" si="2"/>
        <v>0</v>
      </c>
      <c r="G55" s="44">
        <f t="shared" si="3"/>
        <v>0</v>
      </c>
      <c r="H55" s="44">
        <f t="shared" si="6"/>
        <v>0</v>
      </c>
      <c r="I55" s="44">
        <f t="shared" si="7"/>
        <v>0</v>
      </c>
      <c r="J55" s="45">
        <f t="shared" si="5"/>
        <v>0</v>
      </c>
      <c r="K55" s="47">
        <f t="shared" si="4"/>
        <v>0</v>
      </c>
    </row>
    <row r="56" spans="3:14">
      <c r="C56" s="41"/>
      <c r="D56" s="42">
        <f>IF(C56&lt;&gt;"",VLOOKUP(C56,Maggiorazioni!$A$5:$B$114,2,FALSE),0)</f>
        <v>0</v>
      </c>
      <c r="E56" s="43"/>
      <c r="F56" s="44">
        <f t="shared" si="2"/>
        <v>0</v>
      </c>
      <c r="G56" s="44">
        <f t="shared" si="3"/>
        <v>0</v>
      </c>
      <c r="H56" s="44">
        <f t="shared" si="6"/>
        <v>0</v>
      </c>
      <c r="I56" s="44">
        <f t="shared" si="7"/>
        <v>0</v>
      </c>
      <c r="J56" s="45">
        <f t="shared" si="5"/>
        <v>0</v>
      </c>
      <c r="K56" s="47">
        <f t="shared" si="4"/>
        <v>0</v>
      </c>
    </row>
    <row r="57" spans="3:14">
      <c r="C57" s="41"/>
      <c r="D57" s="42">
        <f>IF(C57&lt;&gt;"",VLOOKUP(C57,Maggiorazioni!$A$5:$B$114,2,FALSE),0)</f>
        <v>0</v>
      </c>
      <c r="E57" s="43"/>
      <c r="F57" s="44">
        <f t="shared" si="2"/>
        <v>0</v>
      </c>
      <c r="G57" s="44">
        <f t="shared" si="3"/>
        <v>0</v>
      </c>
      <c r="H57" s="44">
        <f t="shared" si="6"/>
        <v>0</v>
      </c>
      <c r="I57" s="44">
        <f t="shared" si="7"/>
        <v>0</v>
      </c>
      <c r="J57" s="45">
        <f t="shared" si="5"/>
        <v>0</v>
      </c>
      <c r="K57" s="47">
        <f t="shared" si="4"/>
        <v>0</v>
      </c>
    </row>
    <row r="58" spans="3:14">
      <c r="C58" s="41"/>
      <c r="D58" s="42">
        <f>IF(C58&lt;&gt;"",VLOOKUP(C58,Maggiorazioni!$A$5:$B$114,2,FALSE),0)</f>
        <v>0</v>
      </c>
      <c r="E58" s="43"/>
      <c r="F58" s="44">
        <f t="shared" si="2"/>
        <v>0</v>
      </c>
      <c r="G58" s="44">
        <f t="shared" si="3"/>
        <v>0</v>
      </c>
      <c r="H58" s="44">
        <f t="shared" si="6"/>
        <v>0</v>
      </c>
      <c r="I58" s="44">
        <f t="shared" si="7"/>
        <v>0</v>
      </c>
      <c r="J58" s="45">
        <f t="shared" si="5"/>
        <v>0</v>
      </c>
      <c r="K58" s="47">
        <f t="shared" si="4"/>
        <v>0</v>
      </c>
    </row>
    <row r="59" spans="3:14">
      <c r="C59" s="41"/>
      <c r="D59" s="42">
        <f>IF(C59&lt;&gt;"",VLOOKUP(C59,Maggiorazioni!$A$5:$B$114,2,FALSE),0)</f>
        <v>0</v>
      </c>
      <c r="E59" s="43"/>
      <c r="F59" s="44">
        <f t="shared" si="2"/>
        <v>0</v>
      </c>
      <c r="G59" s="44">
        <f t="shared" si="3"/>
        <v>0</v>
      </c>
      <c r="H59" s="44">
        <f t="shared" si="6"/>
        <v>0</v>
      </c>
      <c r="I59" s="44">
        <f t="shared" si="7"/>
        <v>0</v>
      </c>
      <c r="J59" s="45">
        <f t="shared" si="5"/>
        <v>0</v>
      </c>
      <c r="K59" s="47">
        <f t="shared" si="4"/>
        <v>0</v>
      </c>
    </row>
    <row r="60" spans="3:14" ht="13.5" thickBot="1">
      <c r="C60" s="48"/>
      <c r="D60" s="49">
        <f>IF(C60&lt;&gt;"",VLOOKUP(C60,Maggiorazioni!$A$5:$B$114,2,FALSE),0)</f>
        <v>0</v>
      </c>
      <c r="E60" s="50"/>
      <c r="F60" s="51">
        <f t="shared" si="2"/>
        <v>0</v>
      </c>
      <c r="G60" s="51">
        <f>(F60*E60)</f>
        <v>0</v>
      </c>
      <c r="H60" s="74">
        <f t="shared" si="6"/>
        <v>0</v>
      </c>
      <c r="I60" s="51">
        <f>H60-(H60*0.5)</f>
        <v>0</v>
      </c>
      <c r="J60" s="67">
        <f t="shared" si="5"/>
        <v>0</v>
      </c>
      <c r="K60" s="52">
        <f t="shared" si="4"/>
        <v>0</v>
      </c>
    </row>
    <row r="62" spans="3:14">
      <c r="C62" s="78"/>
      <c r="D62" s="78"/>
      <c r="E62" s="78"/>
      <c r="F62" s="78"/>
      <c r="G62" s="78"/>
      <c r="H62" s="78"/>
      <c r="I62" s="79"/>
      <c r="J62" s="79"/>
      <c r="K62" s="79"/>
      <c r="L62" s="79"/>
      <c r="M62" s="79"/>
      <c r="N62" s="78"/>
    </row>
    <row r="63" spans="3:14">
      <c r="C63" s="82"/>
      <c r="I63" s="80"/>
      <c r="J63" s="80"/>
      <c r="K63" s="80"/>
      <c r="L63" s="80"/>
      <c r="M63" s="80"/>
    </row>
  </sheetData>
  <mergeCells count="2">
    <mergeCell ref="A1:H1"/>
    <mergeCell ref="A2:H2"/>
  </mergeCells>
  <phoneticPr fontId="0" type="noConversion"/>
  <printOptions horizontalCentered="1"/>
  <pageMargins left="0.19652777777777777" right="0.23611111111111113" top="0.54027777777777775" bottom="0.39374999999999999" header="0.51180555555555562" footer="0.51180555555555562"/>
  <pageSetup paperSize="9" scale="56" firstPageNumber="0" orientation="portrait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V59"/>
  <sheetViews>
    <sheetView workbookViewId="0">
      <selection activeCell="I7" sqref="I7"/>
    </sheetView>
  </sheetViews>
  <sheetFormatPr defaultColWidth="8.85546875" defaultRowHeight="12.75"/>
  <cols>
    <col min="1" max="1" width="2.7109375" style="1" customWidth="1"/>
    <col min="2" max="2" width="2.28515625" style="1" customWidth="1"/>
    <col min="3" max="3" width="17.85546875" style="1" customWidth="1"/>
    <col min="4" max="4" width="19" style="1" customWidth="1"/>
    <col min="5" max="5" width="18.7109375" style="1" customWidth="1"/>
    <col min="6" max="6" width="19.140625" style="1" customWidth="1"/>
    <col min="7" max="7" width="18.85546875" style="1" customWidth="1"/>
    <col min="8" max="8" width="19.42578125" style="1" customWidth="1"/>
    <col min="9" max="9" width="22.7109375" style="1" customWidth="1"/>
    <col min="10" max="10" width="23" style="1" customWidth="1"/>
    <col min="11" max="13" width="8.85546875" style="1"/>
    <col min="14" max="14" width="53.28515625" style="1" bestFit="1" customWidth="1"/>
    <col min="15" max="16384" width="8.85546875" style="1"/>
  </cols>
  <sheetData>
    <row r="1" spans="1:256" s="2" customFormat="1" ht="18" customHeight="1">
      <c r="A1" s="83" t="s">
        <v>174</v>
      </c>
      <c r="B1" s="83"/>
      <c r="C1" s="83"/>
      <c r="D1" s="83"/>
      <c r="E1" s="83"/>
      <c r="F1" s="83"/>
      <c r="G1" s="83"/>
      <c r="H1" s="83"/>
    </row>
    <row r="2" spans="1:256" s="3" customFormat="1" ht="18" customHeight="1" thickBot="1">
      <c r="A2" s="84" t="s">
        <v>164</v>
      </c>
      <c r="B2" s="84"/>
      <c r="C2" s="84"/>
      <c r="D2" s="84"/>
      <c r="E2" s="84"/>
      <c r="F2" s="84"/>
      <c r="G2" s="84"/>
      <c r="H2" s="84"/>
    </row>
    <row r="3" spans="1:256" s="4" customFormat="1" ht="8.25" customHeight="1">
      <c r="A3" s="1"/>
      <c r="H3" s="5"/>
    </row>
    <row r="4" spans="1:256" ht="18" customHeight="1">
      <c r="G4" s="6" t="s">
        <v>0</v>
      </c>
      <c r="H4" s="7" t="s">
        <v>173</v>
      </c>
    </row>
    <row r="5" spans="1:256" ht="18" customHeight="1">
      <c r="G5" s="6" t="s">
        <v>45</v>
      </c>
      <c r="H5" s="7">
        <v>44</v>
      </c>
    </row>
    <row r="6" spans="1:256" ht="18" customHeight="1">
      <c r="G6" s="6" t="s">
        <v>1</v>
      </c>
      <c r="H6" s="9" t="s">
        <v>108</v>
      </c>
    </row>
    <row r="7" spans="1:256" ht="18" customHeight="1">
      <c r="G7" s="6" t="s">
        <v>3</v>
      </c>
      <c r="H7" s="10">
        <f>IF(H6&lt;&gt;"",(VLOOKUP($H$6,Maggiorazioni!$D$5:$E$114,2,FALSE)),0)</f>
        <v>0.2</v>
      </c>
    </row>
    <row r="8" spans="1:256" ht="18" customHeight="1">
      <c r="G8" s="6"/>
      <c r="H8" s="10" t="str">
        <f>IF(H5=H11,(""),(IF(H5=H12,(""),(IF(H5=H13,(""),(IF(H5=H14,(""),(IF(H5=H15,(""),(IF(H5=H16,(""),(IF(H5=H17,(""),(IF(H5=H18,(""),(IF(H5="",(""),("IMPORTO ERRATO"))))))))))))))))))</f>
        <v/>
      </c>
    </row>
    <row r="9" spans="1:256">
      <c r="A9" s="14" t="s">
        <v>46</v>
      </c>
      <c r="IV9"/>
    </row>
    <row r="10" spans="1:256">
      <c r="IV10"/>
    </row>
    <row r="11" spans="1:256">
      <c r="A11" s="53"/>
      <c r="B11" s="53" t="s">
        <v>170</v>
      </c>
      <c r="F11" s="26"/>
      <c r="G11" s="26"/>
      <c r="H11" s="23">
        <v>44</v>
      </c>
      <c r="I11" s="27" t="s">
        <v>21</v>
      </c>
    </row>
    <row r="12" spans="1:256">
      <c r="A12" s="53"/>
      <c r="B12" s="53" t="s">
        <v>171</v>
      </c>
      <c r="F12" s="26"/>
      <c r="G12" s="26"/>
      <c r="H12" s="23">
        <v>100</v>
      </c>
      <c r="I12" s="27" t="s">
        <v>21</v>
      </c>
    </row>
    <row r="13" spans="1:256">
      <c r="A13" s="53"/>
      <c r="B13" s="53" t="s">
        <v>48</v>
      </c>
      <c r="F13" s="26"/>
      <c r="G13" s="26"/>
      <c r="H13" s="23">
        <v>100</v>
      </c>
      <c r="I13" s="27" t="s">
        <v>21</v>
      </c>
    </row>
    <row r="14" spans="1:256">
      <c r="A14" s="53"/>
      <c r="B14" s="53" t="s">
        <v>47</v>
      </c>
      <c r="F14" s="26"/>
      <c r="G14" s="26"/>
      <c r="H14" s="23">
        <v>100</v>
      </c>
      <c r="I14" s="27" t="s">
        <v>21</v>
      </c>
    </row>
    <row r="15" spans="1:256">
      <c r="A15" s="53"/>
      <c r="B15" s="53" t="s">
        <v>163</v>
      </c>
      <c r="F15" s="26"/>
      <c r="G15" s="26"/>
      <c r="H15" s="23">
        <v>50</v>
      </c>
      <c r="I15" s="27" t="s">
        <v>21</v>
      </c>
    </row>
    <row r="16" spans="1:256">
      <c r="A16" s="53"/>
      <c r="B16" s="53" t="s">
        <v>49</v>
      </c>
      <c r="F16" s="26"/>
      <c r="G16" s="26"/>
      <c r="H16" s="23">
        <v>55</v>
      </c>
      <c r="I16" s="27" t="s">
        <v>21</v>
      </c>
    </row>
    <row r="17" spans="1:14">
      <c r="A17" s="53"/>
      <c r="B17" s="53" t="s">
        <v>50</v>
      </c>
      <c r="F17" s="26"/>
      <c r="G17" s="26"/>
      <c r="H17" s="23">
        <v>55</v>
      </c>
      <c r="I17" s="27" t="s">
        <v>21</v>
      </c>
    </row>
    <row r="18" spans="1:14">
      <c r="A18" s="53"/>
      <c r="B18" s="53" t="s">
        <v>162</v>
      </c>
      <c r="F18" s="26"/>
      <c r="G18" s="26"/>
      <c r="H18" s="23">
        <v>15</v>
      </c>
      <c r="I18" s="27" t="s">
        <v>21</v>
      </c>
    </row>
    <row r="19" spans="1:14">
      <c r="F19" s="26"/>
      <c r="G19" s="26"/>
      <c r="H19" s="21"/>
    </row>
    <row r="20" spans="1:14">
      <c r="A20" s="28" t="s">
        <v>22</v>
      </c>
      <c r="B20" s="29"/>
      <c r="C20" s="29"/>
      <c r="D20" s="29"/>
      <c r="E20" s="29"/>
      <c r="F20" s="29"/>
      <c r="G20" s="29"/>
      <c r="H20" s="29"/>
      <c r="I20" s="29"/>
    </row>
    <row r="21" spans="1:14">
      <c r="A21" s="26"/>
    </row>
    <row r="22" spans="1:14">
      <c r="A22" s="17"/>
      <c r="B22" s="26" t="s">
        <v>23</v>
      </c>
      <c r="F22" s="23">
        <f>IF(H8="IMPORTO ERRATO",(0),(H5))</f>
        <v>44</v>
      </c>
    </row>
    <row r="23" spans="1:14">
      <c r="A23" s="17"/>
      <c r="B23" s="26" t="s">
        <v>24</v>
      </c>
      <c r="F23" s="23">
        <f>$H$7*F22</f>
        <v>8.8000000000000007</v>
      </c>
      <c r="G23" s="26"/>
    </row>
    <row r="24" spans="1:14">
      <c r="A24" s="17"/>
      <c r="B24" s="26" t="s">
        <v>25</v>
      </c>
      <c r="F24" s="23">
        <f>ROUND(SUM(F22:F23),5)</f>
        <v>52.8</v>
      </c>
      <c r="G24" s="26"/>
      <c r="N24" s="1">
        <f>15*20/100</f>
        <v>3</v>
      </c>
    </row>
    <row r="25" spans="1:14">
      <c r="B25" s="1" t="s">
        <v>26</v>
      </c>
      <c r="F25" s="20">
        <f>ROUND(F24,2)</f>
        <v>52.8</v>
      </c>
    </row>
    <row r="26" spans="1:14">
      <c r="B26" s="1" t="s">
        <v>34</v>
      </c>
      <c r="F26" s="31">
        <f>ROUND(F25,0)</f>
        <v>53</v>
      </c>
      <c r="G26" s="32" t="s">
        <v>28</v>
      </c>
      <c r="H26" s="33"/>
    </row>
    <row r="27" spans="1:14">
      <c r="F27" s="26"/>
      <c r="G27" s="26"/>
      <c r="H27" s="54"/>
    </row>
    <row r="28" spans="1:14">
      <c r="A28" s="28" t="s">
        <v>179</v>
      </c>
      <c r="B28" s="29"/>
      <c r="C28" s="29"/>
      <c r="D28" s="29"/>
      <c r="E28" s="29"/>
      <c r="F28" s="29"/>
      <c r="G28" s="29"/>
      <c r="H28" s="29"/>
      <c r="I28" s="29"/>
    </row>
    <row r="30" spans="1:14" ht="18" customHeight="1">
      <c r="G30" s="6" t="s">
        <v>177</v>
      </c>
      <c r="H30" s="9">
        <v>2</v>
      </c>
    </row>
    <row r="32" spans="1:14">
      <c r="A32" s="17"/>
      <c r="B32" s="26" t="s">
        <v>23</v>
      </c>
      <c r="F32" s="23">
        <f>IF(H8="IMPORTO ERRATO",(0),(H5))</f>
        <v>44</v>
      </c>
    </row>
    <row r="33" spans="1:10">
      <c r="A33" s="17"/>
      <c r="B33" s="26" t="s">
        <v>29</v>
      </c>
      <c r="F33" s="23">
        <f>IF(H8="IMPORTO ERRATO",(0),(ROUND(IF(H5&lt;&gt;H17,IF(F32*20%&gt;200,200,IF(H5&lt;&gt;H18,H5,0)*20%),H17),5)))</f>
        <v>8.8000000000000007</v>
      </c>
    </row>
    <row r="34" spans="1:10">
      <c r="B34" s="26" t="s">
        <v>30</v>
      </c>
      <c r="F34" s="23">
        <f>F33*H30</f>
        <v>17.600000000000001</v>
      </c>
    </row>
    <row r="35" spans="1:10" ht="11.25" customHeight="1">
      <c r="B35" s="26" t="s">
        <v>31</v>
      </c>
      <c r="F35" s="23">
        <f>IF(H5&lt;&gt;H17,SUM(F32+F34),F34)</f>
        <v>61.6</v>
      </c>
    </row>
    <row r="36" spans="1:10">
      <c r="B36" s="26" t="s">
        <v>32</v>
      </c>
      <c r="F36" s="23">
        <f>F35*$H$7</f>
        <v>12.32</v>
      </c>
    </row>
    <row r="37" spans="1:10">
      <c r="A37" s="17"/>
      <c r="B37" s="26" t="s">
        <v>33</v>
      </c>
      <c r="F37" s="23">
        <f>ROUND(SUM(F35+F36),5)</f>
        <v>73.92</v>
      </c>
      <c r="G37" s="26"/>
    </row>
    <row r="38" spans="1:10">
      <c r="B38" s="1" t="s">
        <v>26</v>
      </c>
      <c r="F38" s="20">
        <f>ROUND(F37,2)</f>
        <v>73.92</v>
      </c>
    </row>
    <row r="39" spans="1:10">
      <c r="B39" s="1" t="s">
        <v>34</v>
      </c>
      <c r="F39" s="31">
        <f>ROUND(F38,0)</f>
        <v>74</v>
      </c>
      <c r="G39" s="32" t="s">
        <v>28</v>
      </c>
      <c r="H39" s="33"/>
    </row>
    <row r="41" spans="1:10">
      <c r="A41" s="28" t="s">
        <v>180</v>
      </c>
      <c r="B41" s="29"/>
      <c r="C41" s="29"/>
      <c r="D41" s="29"/>
      <c r="E41" s="29"/>
      <c r="F41" s="29"/>
      <c r="G41" s="29"/>
      <c r="H41" s="29"/>
      <c r="I41" s="29"/>
    </row>
    <row r="42" spans="1:10" ht="13.5" thickBot="1">
      <c r="F42" s="34"/>
    </row>
    <row r="43" spans="1:10" ht="51">
      <c r="C43" s="36" t="s">
        <v>35</v>
      </c>
      <c r="D43" s="37" t="s">
        <v>36</v>
      </c>
      <c r="E43" s="37" t="s">
        <v>37</v>
      </c>
      <c r="F43" s="38" t="s">
        <v>38</v>
      </c>
      <c r="G43" s="38" t="s">
        <v>39</v>
      </c>
      <c r="H43" s="39" t="s">
        <v>40</v>
      </c>
      <c r="I43" s="39" t="s">
        <v>26</v>
      </c>
      <c r="J43" s="40" t="s">
        <v>51</v>
      </c>
    </row>
    <row r="44" spans="1:10">
      <c r="C44" s="41" t="s">
        <v>2</v>
      </c>
      <c r="D44" s="42">
        <f>IF(C44&lt;&gt;"",VLOOKUP(C44,Maggiorazioni!$D$5:$E$114,2,FALSE),0)</f>
        <v>0.1</v>
      </c>
      <c r="E44" s="43">
        <v>1</v>
      </c>
      <c r="F44" s="44">
        <f>IF(C44&lt;&gt;"",(IF(E44&gt;0,(IF($H$5=$H$11,($H$5*20%),(IF($H$5=$H$12,($H$5*20%),(IF($H$5=$H$13,($H$5*20%),(IF($H$5=$H$13,($H$5*20%),(IF($H$5=$H$14,($H$5*20%),(IF($H$5=$H$15,($H$5*20%),(IF($H$5=$H$17,($H$17),(IF($H$5=$H$18,(0),(0))))))))))))))))))),0)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4" s="44">
        <f t="shared" ref="G44:G56" si="0">(F44*E44)</f>
        <v>8.8000000000000007</v>
      </c>
      <c r="H44" s="44">
        <f>ROUND((G44*D44+G44),5)</f>
        <v>9.68</v>
      </c>
      <c r="I44" s="20">
        <f>ROUND(H44,2)</f>
        <v>9.68</v>
      </c>
      <c r="J44" s="46">
        <f t="shared" ref="J44:J56" si="1">ROUND(I44,0)</f>
        <v>10</v>
      </c>
    </row>
    <row r="45" spans="1:10">
      <c r="C45" s="41" t="s">
        <v>43</v>
      </c>
      <c r="D45" s="42">
        <f>IF(C45&lt;&gt;"",VLOOKUP(C45,Maggiorazioni!$D$5:$E$114,2,FALSE),0)</f>
        <v>0.12</v>
      </c>
      <c r="E45" s="43">
        <v>2</v>
      </c>
      <c r="F45" s="44">
        <f t="shared" ref="F45:F56" si="2">IF(C45&lt;&gt;"",(IF(E45&gt;0,(IF($H$5=$H$11,($H$5*20%),(IF($H$5=$H$12,($H$5*20%),(IF($H$5=$H$13,($H$5*20%),(IF($H$5=$H$13,($H$5*20%),(IF($H$5=$H$14,($H$5*20%),(IF($H$5=$H$15,($H$5*20%),(IF($H$5=$H$17,($H$17),(IF($H$5=$H$18,(0),(0))))))))))))))))))),0)</f>
        <v>8.8000000000000007</v>
      </c>
      <c r="G45" s="44">
        <f t="shared" si="0"/>
        <v>17.600000000000001</v>
      </c>
      <c r="H45" s="44">
        <f>ROUND((G45*D45+G45),5)</f>
        <v>19.712</v>
      </c>
      <c r="I45" s="20">
        <f t="shared" ref="I45:I56" si="3">ROUND(H45,2)</f>
        <v>19.71</v>
      </c>
      <c r="J45" s="46">
        <f t="shared" si="1"/>
        <v>20</v>
      </c>
    </row>
    <row r="46" spans="1:10">
      <c r="C46" s="41"/>
      <c r="D46" s="42">
        <f>IF(C46&lt;&gt;"",VLOOKUP(C46,Maggiorazioni!$D$5:$E$114,2,FALSE),0)</f>
        <v>0</v>
      </c>
      <c r="E46" s="43"/>
      <c r="F46" s="44">
        <f t="shared" si="2"/>
        <v>0</v>
      </c>
      <c r="G46" s="44">
        <f t="shared" si="0"/>
        <v>0</v>
      </c>
      <c r="H46" s="44">
        <f t="shared" ref="H46:H53" si="4">ROUND((G46*D46+G46),5)</f>
        <v>0</v>
      </c>
      <c r="I46" s="20">
        <f t="shared" si="3"/>
        <v>0</v>
      </c>
      <c r="J46" s="47">
        <f t="shared" si="1"/>
        <v>0</v>
      </c>
    </row>
    <row r="47" spans="1:10">
      <c r="C47" s="41"/>
      <c r="D47" s="42">
        <f>IF(C47&lt;&gt;"",VLOOKUP(C47,Maggiorazioni!$D$5:$E$114,2,FALSE),0)</f>
        <v>0</v>
      </c>
      <c r="E47" s="43"/>
      <c r="F47" s="44">
        <f t="shared" si="2"/>
        <v>0</v>
      </c>
      <c r="G47" s="44">
        <f t="shared" si="0"/>
        <v>0</v>
      </c>
      <c r="H47" s="44">
        <f t="shared" si="4"/>
        <v>0</v>
      </c>
      <c r="I47" s="20">
        <f t="shared" si="3"/>
        <v>0</v>
      </c>
      <c r="J47" s="47">
        <f t="shared" si="1"/>
        <v>0</v>
      </c>
    </row>
    <row r="48" spans="1:10">
      <c r="C48" s="41"/>
      <c r="D48" s="42">
        <f>IF(C48&lt;&gt;"",VLOOKUP(C48,Maggiorazioni!$D$5:$E$114,2,FALSE),0)</f>
        <v>0</v>
      </c>
      <c r="E48" s="43"/>
      <c r="F48" s="44">
        <f t="shared" si="2"/>
        <v>0</v>
      </c>
      <c r="G48" s="44">
        <f t="shared" si="0"/>
        <v>0</v>
      </c>
      <c r="H48" s="44">
        <f t="shared" si="4"/>
        <v>0</v>
      </c>
      <c r="I48" s="20">
        <f t="shared" si="3"/>
        <v>0</v>
      </c>
      <c r="J48" s="47">
        <f t="shared" si="1"/>
        <v>0</v>
      </c>
    </row>
    <row r="49" spans="3:10">
      <c r="C49" s="41"/>
      <c r="D49" s="42">
        <f>IF(C49&lt;&gt;"",VLOOKUP(C49,Maggiorazioni!$D$5:$E$114,2,FALSE),0)</f>
        <v>0</v>
      </c>
      <c r="E49" s="43"/>
      <c r="F49" s="44">
        <f t="shared" si="2"/>
        <v>0</v>
      </c>
      <c r="G49" s="44">
        <f t="shared" si="0"/>
        <v>0</v>
      </c>
      <c r="H49" s="44">
        <f t="shared" si="4"/>
        <v>0</v>
      </c>
      <c r="I49" s="20">
        <f t="shared" si="3"/>
        <v>0</v>
      </c>
      <c r="J49" s="47">
        <f t="shared" si="1"/>
        <v>0</v>
      </c>
    </row>
    <row r="50" spans="3:10">
      <c r="C50" s="41"/>
      <c r="D50" s="42">
        <f>IF(C50&lt;&gt;"",VLOOKUP(C50,Maggiorazioni!$D$5:$E$114,2,FALSE),0)</f>
        <v>0</v>
      </c>
      <c r="E50" s="43"/>
      <c r="F50" s="44">
        <f t="shared" si="2"/>
        <v>0</v>
      </c>
      <c r="G50" s="44">
        <f t="shared" si="0"/>
        <v>0</v>
      </c>
      <c r="H50" s="44">
        <f t="shared" si="4"/>
        <v>0</v>
      </c>
      <c r="I50" s="20">
        <f t="shared" si="3"/>
        <v>0</v>
      </c>
      <c r="J50" s="47">
        <f t="shared" si="1"/>
        <v>0</v>
      </c>
    </row>
    <row r="51" spans="3:10">
      <c r="C51" s="41"/>
      <c r="D51" s="42">
        <f>IF(C51&lt;&gt;"",VLOOKUP(C51,Maggiorazioni!$D$5:$E$114,2,FALSE),0)</f>
        <v>0</v>
      </c>
      <c r="E51" s="43"/>
      <c r="F51" s="44">
        <f t="shared" si="2"/>
        <v>0</v>
      </c>
      <c r="G51" s="44">
        <f t="shared" si="0"/>
        <v>0</v>
      </c>
      <c r="H51" s="44">
        <f t="shared" si="4"/>
        <v>0</v>
      </c>
      <c r="I51" s="20">
        <f t="shared" si="3"/>
        <v>0</v>
      </c>
      <c r="J51" s="47">
        <f t="shared" si="1"/>
        <v>0</v>
      </c>
    </row>
    <row r="52" spans="3:10">
      <c r="C52" s="41"/>
      <c r="D52" s="42">
        <f>IF(C52&lt;&gt;"",VLOOKUP(C52,Maggiorazioni!$D$5:$E$114,2,FALSE),0)</f>
        <v>0</v>
      </c>
      <c r="E52" s="43"/>
      <c r="F52" s="44">
        <f t="shared" si="2"/>
        <v>0</v>
      </c>
      <c r="G52" s="44">
        <f t="shared" si="0"/>
        <v>0</v>
      </c>
      <c r="H52" s="44">
        <f t="shared" si="4"/>
        <v>0</v>
      </c>
      <c r="I52" s="20">
        <f t="shared" si="3"/>
        <v>0</v>
      </c>
      <c r="J52" s="47">
        <f t="shared" si="1"/>
        <v>0</v>
      </c>
    </row>
    <row r="53" spans="3:10">
      <c r="C53" s="41"/>
      <c r="D53" s="42">
        <f>IF(C53&lt;&gt;"",VLOOKUP(C53,Maggiorazioni!$D$5:$E$114,2,FALSE),0)</f>
        <v>0</v>
      </c>
      <c r="E53" s="43"/>
      <c r="F53" s="44">
        <f t="shared" si="2"/>
        <v>0</v>
      </c>
      <c r="G53" s="44">
        <f t="shared" si="0"/>
        <v>0</v>
      </c>
      <c r="H53" s="44">
        <f t="shared" si="4"/>
        <v>0</v>
      </c>
      <c r="I53" s="20">
        <f t="shared" si="3"/>
        <v>0</v>
      </c>
      <c r="J53" s="47">
        <f t="shared" si="1"/>
        <v>0</v>
      </c>
    </row>
    <row r="54" spans="3:10">
      <c r="C54" s="41"/>
      <c r="D54" s="42">
        <f>IF(C54&lt;&gt;"",VLOOKUP(C54,Maggiorazioni!$D$5:$E$114,2,FALSE),0)</f>
        <v>0</v>
      </c>
      <c r="E54" s="43"/>
      <c r="F54" s="44">
        <f t="shared" si="2"/>
        <v>0</v>
      </c>
      <c r="G54" s="44">
        <f t="shared" si="0"/>
        <v>0</v>
      </c>
      <c r="H54" s="44">
        <f t="shared" ref="H54:H56" si="5">(G54*D54+G54)</f>
        <v>0</v>
      </c>
      <c r="I54" s="20">
        <f t="shared" si="3"/>
        <v>0</v>
      </c>
      <c r="J54" s="47">
        <f t="shared" si="1"/>
        <v>0</v>
      </c>
    </row>
    <row r="55" spans="3:10">
      <c r="C55" s="41"/>
      <c r="D55" s="42">
        <f>IF(C55&lt;&gt;"",VLOOKUP(C55,Maggiorazioni!$D$5:$E$114,2,FALSE),0)</f>
        <v>0</v>
      </c>
      <c r="E55" s="43"/>
      <c r="F55" s="44">
        <f t="shared" si="2"/>
        <v>0</v>
      </c>
      <c r="G55" s="44">
        <f t="shared" si="0"/>
        <v>0</v>
      </c>
      <c r="H55" s="44">
        <f t="shared" si="5"/>
        <v>0</v>
      </c>
      <c r="I55" s="20">
        <f t="shared" si="3"/>
        <v>0</v>
      </c>
      <c r="J55" s="47">
        <f t="shared" si="1"/>
        <v>0</v>
      </c>
    </row>
    <row r="56" spans="3:10" ht="13.5" thickBot="1">
      <c r="C56" s="48"/>
      <c r="D56" s="66">
        <f>IF(C56&lt;&gt;"",VLOOKUP(C56,Maggiorazioni!$D$5:$E$114,2,FALSE),0)</f>
        <v>0</v>
      </c>
      <c r="E56" s="50"/>
      <c r="F56" s="74">
        <f t="shared" si="2"/>
        <v>0</v>
      </c>
      <c r="G56" s="51">
        <f t="shared" si="0"/>
        <v>0</v>
      </c>
      <c r="H56" s="51">
        <f t="shared" si="5"/>
        <v>0</v>
      </c>
      <c r="I56" s="67">
        <f t="shared" si="3"/>
        <v>0</v>
      </c>
      <c r="J56" s="52">
        <f t="shared" si="1"/>
        <v>0</v>
      </c>
    </row>
    <row r="58" spans="3:10">
      <c r="C58" s="78"/>
      <c r="D58" s="78"/>
      <c r="E58" s="78"/>
      <c r="F58" s="78"/>
      <c r="G58" s="78"/>
      <c r="H58" s="78"/>
      <c r="I58" s="79"/>
    </row>
    <row r="59" spans="3:10">
      <c r="C59" s="82"/>
    </row>
  </sheetData>
  <mergeCells count="2">
    <mergeCell ref="A1:H1"/>
    <mergeCell ref="A2:H2"/>
  </mergeCells>
  <phoneticPr fontId="0" type="noConversion"/>
  <pageMargins left="0.78740157480314965" right="0.78740157480314965" top="1.0629921259842521" bottom="1.0629921259842521" header="0.78740157480314965" footer="0.78740157480314965"/>
  <pageSetup paperSize="9" scale="55" firstPageNumber="0" orientation="landscape" verticalDpi="300" r:id="rId1"/>
  <headerFooter alignWithMargins="0">
    <oddHeader>&amp;C&amp;"Times New Roman,Normale"&amp;12&amp;A</oddHeader>
    <oddFooter>&amp;C&amp;"Times New Roman,Normale"&amp;12Pagina &amp;P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114"/>
  <sheetViews>
    <sheetView topLeftCell="A43" workbookViewId="0"/>
  </sheetViews>
  <sheetFormatPr defaultRowHeight="15"/>
  <cols>
    <col min="1" max="1" width="16.5703125" style="55" customWidth="1"/>
    <col min="2" max="2" width="16.5703125" style="56" customWidth="1"/>
    <col min="3" max="3" width="7.5703125" style="56" customWidth="1"/>
    <col min="4" max="4" width="16.5703125" style="56" customWidth="1"/>
    <col min="5" max="5" width="16.5703125" customWidth="1"/>
    <col min="6" max="6" width="15.85546875" customWidth="1"/>
  </cols>
  <sheetData>
    <row r="2" spans="1:5" s="58" customFormat="1" ht="18">
      <c r="A2" s="81" t="s">
        <v>181</v>
      </c>
      <c r="B2" s="57"/>
      <c r="C2" s="57"/>
      <c r="D2" s="57"/>
    </row>
    <row r="4" spans="1:5">
      <c r="A4" s="59" t="s">
        <v>52</v>
      </c>
      <c r="B4" s="60" t="s">
        <v>53</v>
      </c>
      <c r="C4" s="61"/>
      <c r="D4" s="59" t="s">
        <v>52</v>
      </c>
      <c r="E4" s="60" t="s">
        <v>54</v>
      </c>
    </row>
    <row r="5" spans="1:5">
      <c r="A5" s="75" t="s">
        <v>56</v>
      </c>
      <c r="B5" s="76">
        <v>0.7</v>
      </c>
      <c r="C5" s="77"/>
      <c r="D5" s="75" t="s">
        <v>56</v>
      </c>
      <c r="E5" s="76">
        <v>0.7</v>
      </c>
    </row>
    <row r="6" spans="1:5">
      <c r="A6" s="75" t="s">
        <v>55</v>
      </c>
      <c r="B6" s="76">
        <v>0.2</v>
      </c>
      <c r="C6" s="77"/>
      <c r="D6" s="75" t="s">
        <v>55</v>
      </c>
      <c r="E6" s="76">
        <v>0.2</v>
      </c>
    </row>
    <row r="7" spans="1:5">
      <c r="A7" s="75" t="s">
        <v>57</v>
      </c>
      <c r="B7" s="76">
        <v>0.2</v>
      </c>
      <c r="C7" s="77"/>
      <c r="D7" s="75" t="s">
        <v>57</v>
      </c>
      <c r="E7" s="76">
        <v>0.2</v>
      </c>
    </row>
    <row r="8" spans="1:5">
      <c r="A8" s="75" t="s">
        <v>58</v>
      </c>
      <c r="B8" s="76">
        <v>0.2</v>
      </c>
      <c r="C8" s="77"/>
      <c r="D8" s="75" t="s">
        <v>58</v>
      </c>
      <c r="E8" s="76">
        <v>0.2</v>
      </c>
    </row>
    <row r="9" spans="1:5">
      <c r="A9" s="75" t="s">
        <v>59</v>
      </c>
      <c r="B9" s="76">
        <v>0.2</v>
      </c>
      <c r="C9" s="77"/>
      <c r="D9" s="75" t="s">
        <v>59</v>
      </c>
      <c r="E9" s="76">
        <v>0.2</v>
      </c>
    </row>
    <row r="10" spans="1:5">
      <c r="A10" s="75" t="s">
        <v>60</v>
      </c>
      <c r="B10" s="76">
        <v>0.2</v>
      </c>
      <c r="C10" s="77"/>
      <c r="D10" s="75" t="s">
        <v>60</v>
      </c>
      <c r="E10" s="76">
        <v>0.2</v>
      </c>
    </row>
    <row r="11" spans="1:5">
      <c r="A11" s="75" t="s">
        <v>61</v>
      </c>
      <c r="B11" s="76">
        <v>0.2</v>
      </c>
      <c r="C11" s="77"/>
      <c r="D11" s="75" t="s">
        <v>61</v>
      </c>
      <c r="E11" s="76">
        <v>0.2</v>
      </c>
    </row>
    <row r="12" spans="1:5">
      <c r="A12" s="75" t="s">
        <v>62</v>
      </c>
      <c r="B12" s="76">
        <v>0.2</v>
      </c>
      <c r="C12" s="77"/>
      <c r="D12" s="75" t="s">
        <v>62</v>
      </c>
      <c r="E12" s="76">
        <v>0.2</v>
      </c>
    </row>
    <row r="13" spans="1:5">
      <c r="A13" s="75" t="s">
        <v>63</v>
      </c>
      <c r="B13" s="76">
        <v>0.2</v>
      </c>
      <c r="C13" s="77"/>
      <c r="D13" s="75" t="s">
        <v>63</v>
      </c>
      <c r="E13" s="76">
        <v>0.2</v>
      </c>
    </row>
    <row r="14" spans="1:5">
      <c r="A14" s="75" t="s">
        <v>64</v>
      </c>
      <c r="B14" s="76">
        <v>0.2</v>
      </c>
      <c r="C14" s="77"/>
      <c r="D14" s="75" t="s">
        <v>64</v>
      </c>
      <c r="E14" s="76">
        <v>0.2</v>
      </c>
    </row>
    <row r="15" spans="1:5">
      <c r="A15" s="75" t="s">
        <v>65</v>
      </c>
      <c r="B15" s="76">
        <v>0.2</v>
      </c>
      <c r="C15" s="77"/>
      <c r="D15" s="75" t="s">
        <v>65</v>
      </c>
      <c r="E15" s="76">
        <v>0.2</v>
      </c>
    </row>
    <row r="16" spans="1:5">
      <c r="A16" s="75" t="s">
        <v>66</v>
      </c>
      <c r="B16" s="76">
        <v>0.2</v>
      </c>
      <c r="C16" s="77"/>
      <c r="D16" s="75" t="s">
        <v>66</v>
      </c>
      <c r="E16" s="76">
        <v>0.2</v>
      </c>
    </row>
    <row r="17" spans="1:5">
      <c r="A17" s="75" t="s">
        <v>67</v>
      </c>
      <c r="B17" s="76">
        <v>0.2</v>
      </c>
      <c r="C17" s="77"/>
      <c r="D17" s="75" t="s">
        <v>67</v>
      </c>
      <c r="E17" s="76">
        <v>0.2</v>
      </c>
    </row>
    <row r="18" spans="1:5">
      <c r="A18" s="75" t="s">
        <v>68</v>
      </c>
      <c r="B18" s="76">
        <v>0.2</v>
      </c>
      <c r="C18" s="77"/>
      <c r="D18" s="75" t="s">
        <v>68</v>
      </c>
      <c r="E18" s="76">
        <v>0.2</v>
      </c>
    </row>
    <row r="19" spans="1:5">
      <c r="A19" s="75" t="s">
        <v>69</v>
      </c>
      <c r="B19" s="76">
        <v>0.2</v>
      </c>
      <c r="C19" s="77"/>
      <c r="D19" s="75" t="s">
        <v>69</v>
      </c>
      <c r="E19" s="76">
        <v>0.2</v>
      </c>
    </row>
    <row r="20" spans="1:5">
      <c r="A20" s="75" t="s">
        <v>70</v>
      </c>
      <c r="B20" s="76">
        <v>0.2</v>
      </c>
      <c r="C20" s="77"/>
      <c r="D20" s="75" t="s">
        <v>70</v>
      </c>
      <c r="E20" s="76">
        <v>0.2</v>
      </c>
    </row>
    <row r="21" spans="1:5">
      <c r="A21" s="75" t="s">
        <v>71</v>
      </c>
      <c r="B21" s="76">
        <v>0.2</v>
      </c>
      <c r="C21" s="77"/>
      <c r="D21" s="75" t="s">
        <v>71</v>
      </c>
      <c r="E21" s="76">
        <v>0.2</v>
      </c>
    </row>
    <row r="22" spans="1:5">
      <c r="A22" s="75" t="s">
        <v>72</v>
      </c>
      <c r="B22" s="76">
        <v>0.2</v>
      </c>
      <c r="C22" s="77"/>
      <c r="D22" s="75" t="s">
        <v>72</v>
      </c>
      <c r="E22" s="76">
        <v>0.2</v>
      </c>
    </row>
    <row r="23" spans="1:5">
      <c r="A23" s="75" t="s">
        <v>73</v>
      </c>
      <c r="B23" s="76">
        <v>0.2</v>
      </c>
      <c r="C23" s="77"/>
      <c r="D23" s="75" t="s">
        <v>73</v>
      </c>
      <c r="E23" s="76">
        <v>0.2</v>
      </c>
    </row>
    <row r="24" spans="1:5">
      <c r="A24" s="75" t="s">
        <v>74</v>
      </c>
      <c r="B24" s="76">
        <v>0.2</v>
      </c>
      <c r="C24" s="77"/>
      <c r="D24" s="75" t="s">
        <v>74</v>
      </c>
      <c r="E24" s="76">
        <v>0.2</v>
      </c>
    </row>
    <row r="25" spans="1:5">
      <c r="A25" s="75" t="s">
        <v>75</v>
      </c>
      <c r="B25" s="76">
        <v>0.2</v>
      </c>
      <c r="C25" s="77"/>
      <c r="D25" s="75" t="s">
        <v>75</v>
      </c>
      <c r="E25" s="76">
        <v>0.2</v>
      </c>
    </row>
    <row r="26" spans="1:5">
      <c r="A26" s="75" t="s">
        <v>76</v>
      </c>
      <c r="B26" s="76">
        <v>0.2</v>
      </c>
      <c r="C26" s="77"/>
      <c r="D26" s="75" t="s">
        <v>76</v>
      </c>
      <c r="E26" s="76">
        <v>0.2</v>
      </c>
    </row>
    <row r="27" spans="1:5">
      <c r="A27" s="75" t="s">
        <v>77</v>
      </c>
      <c r="B27" s="76">
        <v>0.7</v>
      </c>
      <c r="C27" s="77"/>
      <c r="D27" s="75" t="s">
        <v>77</v>
      </c>
      <c r="E27" s="76">
        <v>0.7</v>
      </c>
    </row>
    <row r="28" spans="1:5">
      <c r="A28" s="75" t="s">
        <v>78</v>
      </c>
      <c r="B28" s="76">
        <v>0.2</v>
      </c>
      <c r="C28" s="77"/>
      <c r="D28" s="75" t="s">
        <v>78</v>
      </c>
      <c r="E28" s="76">
        <v>0.2</v>
      </c>
    </row>
    <row r="29" spans="1:5">
      <c r="A29" s="75" t="s">
        <v>79</v>
      </c>
      <c r="B29" s="76">
        <v>0.2</v>
      </c>
      <c r="C29" s="77"/>
      <c r="D29" s="75" t="s">
        <v>79</v>
      </c>
      <c r="E29" s="76">
        <v>0.2</v>
      </c>
    </row>
    <row r="30" spans="1:5">
      <c r="A30" s="75" t="s">
        <v>80</v>
      </c>
      <c r="B30" s="76">
        <v>0.2</v>
      </c>
      <c r="C30" s="77"/>
      <c r="D30" s="75" t="s">
        <v>80</v>
      </c>
      <c r="E30" s="76">
        <v>0.2</v>
      </c>
    </row>
    <row r="31" spans="1:5">
      <c r="A31" s="75" t="s">
        <v>81</v>
      </c>
      <c r="B31" s="76">
        <v>0.2</v>
      </c>
      <c r="C31" s="77"/>
      <c r="D31" s="75" t="s">
        <v>81</v>
      </c>
      <c r="E31" s="76">
        <v>0.2</v>
      </c>
    </row>
    <row r="32" spans="1:5">
      <c r="A32" s="75" t="s">
        <v>82</v>
      </c>
      <c r="B32" s="76">
        <v>0.7</v>
      </c>
      <c r="C32" s="77"/>
      <c r="D32" s="75" t="s">
        <v>82</v>
      </c>
      <c r="E32" s="76">
        <v>0.7</v>
      </c>
    </row>
    <row r="33" spans="1:5">
      <c r="A33" s="75" t="s">
        <v>83</v>
      </c>
      <c r="B33" s="76">
        <v>0.2</v>
      </c>
      <c r="C33" s="77"/>
      <c r="D33" s="75" t="s">
        <v>83</v>
      </c>
      <c r="E33" s="76">
        <v>0.2</v>
      </c>
    </row>
    <row r="34" spans="1:5">
      <c r="A34" s="75" t="s">
        <v>84</v>
      </c>
      <c r="B34" s="76">
        <v>0.7</v>
      </c>
      <c r="C34" s="77"/>
      <c r="D34" s="75" t="s">
        <v>84</v>
      </c>
      <c r="E34" s="76">
        <v>0.7</v>
      </c>
    </row>
    <row r="35" spans="1:5">
      <c r="A35" s="75" t="s">
        <v>85</v>
      </c>
      <c r="B35" s="76">
        <v>0.2</v>
      </c>
      <c r="C35" s="77"/>
      <c r="D35" s="75" t="s">
        <v>85</v>
      </c>
      <c r="E35" s="76">
        <v>0.2</v>
      </c>
    </row>
    <row r="36" spans="1:5">
      <c r="A36" s="75" t="s">
        <v>86</v>
      </c>
      <c r="B36" s="76">
        <v>0.2</v>
      </c>
      <c r="C36" s="77"/>
      <c r="D36" s="75" t="s">
        <v>86</v>
      </c>
      <c r="E36" s="76">
        <v>0.2</v>
      </c>
    </row>
    <row r="37" spans="1:5">
      <c r="A37" s="75" t="s">
        <v>87</v>
      </c>
      <c r="B37" s="76">
        <v>0.2</v>
      </c>
      <c r="C37" s="77"/>
      <c r="D37" s="75" t="s">
        <v>87</v>
      </c>
      <c r="E37" s="76">
        <v>0.2</v>
      </c>
    </row>
    <row r="38" spans="1:5">
      <c r="A38" s="75" t="s">
        <v>88</v>
      </c>
      <c r="B38" s="76">
        <v>0.2</v>
      </c>
      <c r="C38" s="77"/>
      <c r="D38" s="75" t="s">
        <v>88</v>
      </c>
      <c r="E38" s="76">
        <v>0.2</v>
      </c>
    </row>
    <row r="39" spans="1:5">
      <c r="A39" s="75" t="s">
        <v>89</v>
      </c>
      <c r="B39" s="76">
        <v>0.2</v>
      </c>
      <c r="C39" s="77"/>
      <c r="D39" s="75" t="s">
        <v>89</v>
      </c>
      <c r="E39" s="76">
        <v>0.2</v>
      </c>
    </row>
    <row r="40" spans="1:5">
      <c r="A40" s="75" t="s">
        <v>90</v>
      </c>
      <c r="B40" s="76">
        <v>0.2</v>
      </c>
      <c r="C40" s="77"/>
      <c r="D40" s="75" t="s">
        <v>90</v>
      </c>
      <c r="E40" s="76">
        <v>0.2</v>
      </c>
    </row>
    <row r="41" spans="1:5">
      <c r="A41" s="75" t="s">
        <v>91</v>
      </c>
      <c r="B41" s="76">
        <v>0.2</v>
      </c>
      <c r="C41" s="77"/>
      <c r="D41" s="75" t="s">
        <v>91</v>
      </c>
      <c r="E41" s="76">
        <v>0.2</v>
      </c>
    </row>
    <row r="42" spans="1:5">
      <c r="A42" s="75" t="s">
        <v>92</v>
      </c>
      <c r="B42" s="76">
        <v>0.2</v>
      </c>
      <c r="C42" s="77"/>
      <c r="D42" s="75" t="s">
        <v>92</v>
      </c>
      <c r="E42" s="76">
        <v>0.2</v>
      </c>
    </row>
    <row r="43" spans="1:5">
      <c r="A43" s="75" t="s">
        <v>93</v>
      </c>
      <c r="B43" s="76">
        <v>0.2</v>
      </c>
      <c r="C43" s="77"/>
      <c r="D43" s="75" t="s">
        <v>93</v>
      </c>
      <c r="E43" s="76">
        <v>0.2</v>
      </c>
    </row>
    <row r="44" spans="1:5">
      <c r="A44" s="75" t="s">
        <v>94</v>
      </c>
      <c r="B44" s="76">
        <v>0.2</v>
      </c>
      <c r="C44" s="77"/>
      <c r="D44" s="75" t="s">
        <v>94</v>
      </c>
      <c r="E44" s="76">
        <v>0.2</v>
      </c>
    </row>
    <row r="45" spans="1:5">
      <c r="A45" s="75" t="s">
        <v>96</v>
      </c>
      <c r="B45" s="76">
        <v>0.2</v>
      </c>
      <c r="C45" s="77"/>
      <c r="D45" s="75" t="s">
        <v>96</v>
      </c>
      <c r="E45" s="76">
        <v>0.2</v>
      </c>
    </row>
    <row r="46" spans="1:5">
      <c r="A46" s="75" t="s">
        <v>97</v>
      </c>
      <c r="B46" s="76">
        <v>0.2</v>
      </c>
      <c r="C46" s="77"/>
      <c r="D46" s="75" t="s">
        <v>97</v>
      </c>
      <c r="E46" s="76">
        <v>0.2</v>
      </c>
    </row>
    <row r="47" spans="1:5">
      <c r="A47" s="75" t="s">
        <v>95</v>
      </c>
      <c r="B47" s="76">
        <v>0.2</v>
      </c>
      <c r="C47" s="77"/>
      <c r="D47" s="75" t="s">
        <v>95</v>
      </c>
      <c r="E47" s="76">
        <v>0.2</v>
      </c>
    </row>
    <row r="48" spans="1:5">
      <c r="A48" s="75" t="s">
        <v>98</v>
      </c>
      <c r="B48" s="76">
        <v>0.2</v>
      </c>
      <c r="C48" s="77"/>
      <c r="D48" s="75" t="s">
        <v>98</v>
      </c>
      <c r="E48" s="76">
        <v>0.2</v>
      </c>
    </row>
    <row r="49" spans="1:5">
      <c r="A49" s="75" t="s">
        <v>99</v>
      </c>
      <c r="B49" s="76">
        <v>0.2</v>
      </c>
      <c r="C49" s="77"/>
      <c r="D49" s="75" t="s">
        <v>99</v>
      </c>
      <c r="E49" s="76">
        <v>0.2</v>
      </c>
    </row>
    <row r="50" spans="1:5">
      <c r="A50" s="75" t="s">
        <v>100</v>
      </c>
      <c r="B50" s="76">
        <v>0.2</v>
      </c>
      <c r="C50" s="77"/>
      <c r="D50" s="75" t="s">
        <v>100</v>
      </c>
      <c r="E50" s="76">
        <v>0.2</v>
      </c>
    </row>
    <row r="51" spans="1:5">
      <c r="A51" s="75" t="s">
        <v>101</v>
      </c>
      <c r="B51" s="76">
        <v>0.2</v>
      </c>
      <c r="C51" s="77"/>
      <c r="D51" s="75" t="s">
        <v>101</v>
      </c>
      <c r="E51" s="76">
        <v>0.2</v>
      </c>
    </row>
    <row r="52" spans="1:5">
      <c r="A52" s="75" t="s">
        <v>102</v>
      </c>
      <c r="B52" s="76">
        <v>0.2</v>
      </c>
      <c r="C52" s="77"/>
      <c r="D52" s="75" t="s">
        <v>102</v>
      </c>
      <c r="E52" s="76">
        <v>0.2</v>
      </c>
    </row>
    <row r="53" spans="1:5">
      <c r="A53" s="75" t="s">
        <v>103</v>
      </c>
      <c r="B53" s="76">
        <v>0.2</v>
      </c>
      <c r="C53" s="77"/>
      <c r="D53" s="75" t="s">
        <v>103</v>
      </c>
      <c r="E53" s="76">
        <v>0.2</v>
      </c>
    </row>
    <row r="54" spans="1:5">
      <c r="A54" s="75" t="s">
        <v>104</v>
      </c>
      <c r="B54" s="76">
        <v>0.2</v>
      </c>
      <c r="C54" s="77"/>
      <c r="D54" s="75" t="s">
        <v>104</v>
      </c>
      <c r="E54" s="76">
        <v>0.2</v>
      </c>
    </row>
    <row r="55" spans="1:5">
      <c r="A55" s="75" t="s">
        <v>105</v>
      </c>
      <c r="B55" s="76">
        <v>0.2</v>
      </c>
      <c r="C55" s="77"/>
      <c r="D55" s="75" t="s">
        <v>105</v>
      </c>
      <c r="E55" s="76">
        <v>0.2</v>
      </c>
    </row>
    <row r="56" spans="1:5">
      <c r="A56" s="75" t="s">
        <v>106</v>
      </c>
      <c r="B56" s="76">
        <v>0.7</v>
      </c>
      <c r="C56" s="77"/>
      <c r="D56" s="75" t="s">
        <v>106</v>
      </c>
      <c r="E56" s="76">
        <v>0.7</v>
      </c>
    </row>
    <row r="57" spans="1:5">
      <c r="A57" s="75" t="s">
        <v>107</v>
      </c>
      <c r="B57" s="76">
        <v>0.2</v>
      </c>
      <c r="C57" s="77"/>
      <c r="D57" s="75" t="s">
        <v>107</v>
      </c>
      <c r="E57" s="76">
        <v>0.2</v>
      </c>
    </row>
    <row r="58" spans="1:5">
      <c r="A58" s="75" t="s">
        <v>108</v>
      </c>
      <c r="B58" s="76">
        <v>0.2</v>
      </c>
      <c r="C58" s="77"/>
      <c r="D58" s="75" t="s">
        <v>108</v>
      </c>
      <c r="E58" s="76">
        <v>0.2</v>
      </c>
    </row>
    <row r="59" spans="1:5">
      <c r="A59" s="75" t="s">
        <v>109</v>
      </c>
      <c r="B59" s="76">
        <v>0.2</v>
      </c>
      <c r="C59" s="77"/>
      <c r="D59" s="75" t="s">
        <v>109</v>
      </c>
      <c r="E59" s="76">
        <v>0.2</v>
      </c>
    </row>
    <row r="60" spans="1:5">
      <c r="A60" s="75" t="s">
        <v>110</v>
      </c>
      <c r="B60" s="76">
        <v>0.2</v>
      </c>
      <c r="C60" s="77"/>
      <c r="D60" s="75" t="s">
        <v>110</v>
      </c>
      <c r="E60" s="76">
        <v>0.2</v>
      </c>
    </row>
    <row r="61" spans="1:5">
      <c r="A61" s="75" t="s">
        <v>111</v>
      </c>
      <c r="B61" s="76">
        <v>0.2</v>
      </c>
      <c r="C61" s="77"/>
      <c r="D61" s="75" t="s">
        <v>111</v>
      </c>
      <c r="E61" s="76">
        <v>0.2</v>
      </c>
    </row>
    <row r="62" spans="1:5">
      <c r="A62" s="75" t="s">
        <v>112</v>
      </c>
      <c r="B62" s="76">
        <v>0.2</v>
      </c>
      <c r="C62" s="77"/>
      <c r="D62" s="75" t="s">
        <v>112</v>
      </c>
      <c r="E62" s="76">
        <v>0.2</v>
      </c>
    </row>
    <row r="63" spans="1:5">
      <c r="A63" s="75" t="s">
        <v>113</v>
      </c>
      <c r="B63" s="76">
        <v>0.2</v>
      </c>
      <c r="C63" s="77"/>
      <c r="D63" s="75" t="s">
        <v>113</v>
      </c>
      <c r="E63" s="76">
        <v>0.2</v>
      </c>
    </row>
    <row r="64" spans="1:5">
      <c r="A64" s="75" t="s">
        <v>114</v>
      </c>
      <c r="B64" s="76">
        <v>0.2</v>
      </c>
      <c r="C64" s="77"/>
      <c r="D64" s="75" t="s">
        <v>114</v>
      </c>
      <c r="E64" s="76">
        <v>0.2</v>
      </c>
    </row>
    <row r="65" spans="1:5">
      <c r="A65" s="75" t="s">
        <v>115</v>
      </c>
      <c r="B65" s="76">
        <v>0.2</v>
      </c>
      <c r="C65" s="77"/>
      <c r="D65" s="75" t="s">
        <v>115</v>
      </c>
      <c r="E65" s="76">
        <v>0.2</v>
      </c>
    </row>
    <row r="66" spans="1:5">
      <c r="A66" s="75" t="s">
        <v>116</v>
      </c>
      <c r="B66" s="76">
        <v>0.7</v>
      </c>
      <c r="C66" s="77"/>
      <c r="D66" s="75" t="s">
        <v>116</v>
      </c>
      <c r="E66" s="76">
        <v>0.7</v>
      </c>
    </row>
    <row r="67" spans="1:5">
      <c r="A67" s="75" t="s">
        <v>117</v>
      </c>
      <c r="B67" s="76">
        <v>0.2</v>
      </c>
      <c r="C67" s="77"/>
      <c r="D67" s="75" t="s">
        <v>117</v>
      </c>
      <c r="E67" s="76">
        <v>0.2</v>
      </c>
    </row>
    <row r="68" spans="1:5">
      <c r="A68" s="75" t="s">
        <v>118</v>
      </c>
      <c r="B68" s="76">
        <v>0.2</v>
      </c>
      <c r="C68" s="77"/>
      <c r="D68" s="75" t="s">
        <v>118</v>
      </c>
      <c r="E68" s="76">
        <v>0.2</v>
      </c>
    </row>
    <row r="69" spans="1:5">
      <c r="A69" s="75" t="s">
        <v>119</v>
      </c>
      <c r="B69" s="76">
        <v>0.2</v>
      </c>
      <c r="C69" s="77"/>
      <c r="D69" s="75" t="s">
        <v>119</v>
      </c>
      <c r="E69" s="76">
        <v>0.2</v>
      </c>
    </row>
    <row r="70" spans="1:5">
      <c r="A70" s="75" t="s">
        <v>120</v>
      </c>
      <c r="B70" s="76">
        <v>0.2</v>
      </c>
      <c r="C70" s="77"/>
      <c r="D70" s="75" t="s">
        <v>120</v>
      </c>
      <c r="E70" s="76">
        <v>0.2</v>
      </c>
    </row>
    <row r="71" spans="1:5">
      <c r="A71" s="75" t="s">
        <v>121</v>
      </c>
      <c r="B71" s="76">
        <v>0.2</v>
      </c>
      <c r="C71" s="77"/>
      <c r="D71" s="75" t="s">
        <v>121</v>
      </c>
      <c r="E71" s="76">
        <v>0.2</v>
      </c>
    </row>
    <row r="72" spans="1:5">
      <c r="A72" s="75" t="s">
        <v>122</v>
      </c>
      <c r="B72" s="76">
        <v>0.2</v>
      </c>
      <c r="C72" s="77"/>
      <c r="D72" s="75" t="s">
        <v>122</v>
      </c>
      <c r="E72" s="76">
        <v>0.2</v>
      </c>
    </row>
    <row r="73" spans="1:5">
      <c r="A73" s="75" t="s">
        <v>123</v>
      </c>
      <c r="B73" s="76">
        <v>0.2</v>
      </c>
      <c r="C73" s="77"/>
      <c r="D73" s="75" t="s">
        <v>123</v>
      </c>
      <c r="E73" s="76">
        <v>0.2</v>
      </c>
    </row>
    <row r="74" spans="1:5">
      <c r="A74" s="75" t="s">
        <v>166</v>
      </c>
      <c r="B74" s="76">
        <v>0.2</v>
      </c>
      <c r="C74" s="77"/>
      <c r="D74" s="75" t="s">
        <v>166</v>
      </c>
      <c r="E74" s="76">
        <v>0.2</v>
      </c>
    </row>
    <row r="75" spans="1:5">
      <c r="A75" s="75" t="s">
        <v>124</v>
      </c>
      <c r="B75" s="76">
        <v>0.2</v>
      </c>
      <c r="C75" s="77"/>
      <c r="D75" s="75" t="s">
        <v>124</v>
      </c>
      <c r="E75" s="76">
        <v>0.2</v>
      </c>
    </row>
    <row r="76" spans="1:5">
      <c r="A76" s="75" t="s">
        <v>125</v>
      </c>
      <c r="B76" s="76">
        <v>0.2</v>
      </c>
      <c r="C76" s="77"/>
      <c r="D76" s="75" t="s">
        <v>125</v>
      </c>
      <c r="E76" s="76">
        <v>0.2</v>
      </c>
    </row>
    <row r="77" spans="1:5">
      <c r="A77" s="75" t="s">
        <v>126</v>
      </c>
      <c r="B77" s="76">
        <v>0.2</v>
      </c>
      <c r="C77" s="77"/>
      <c r="D77" s="75" t="s">
        <v>126</v>
      </c>
      <c r="E77" s="76">
        <v>0.2</v>
      </c>
    </row>
    <row r="78" spans="1:5">
      <c r="A78" s="75" t="s">
        <v>127</v>
      </c>
      <c r="B78" s="76">
        <v>0.2</v>
      </c>
      <c r="C78" s="77"/>
      <c r="D78" s="75" t="s">
        <v>127</v>
      </c>
      <c r="E78" s="76">
        <v>0.2</v>
      </c>
    </row>
    <row r="79" spans="1:5">
      <c r="A79" s="75" t="s">
        <v>128</v>
      </c>
      <c r="B79" s="76">
        <v>0.2</v>
      </c>
      <c r="C79" s="77"/>
      <c r="D79" s="75" t="s">
        <v>128</v>
      </c>
      <c r="E79" s="76">
        <v>0.2</v>
      </c>
    </row>
    <row r="80" spans="1:5">
      <c r="A80" s="75" t="s">
        <v>129</v>
      </c>
      <c r="B80" s="76">
        <v>0.2</v>
      </c>
      <c r="C80" s="77"/>
      <c r="D80" s="75" t="s">
        <v>129</v>
      </c>
      <c r="E80" s="76">
        <v>0.2</v>
      </c>
    </row>
    <row r="81" spans="1:5">
      <c r="A81" s="75" t="s">
        <v>130</v>
      </c>
      <c r="B81" s="76">
        <v>0.2</v>
      </c>
      <c r="C81" s="77"/>
      <c r="D81" s="75" t="s">
        <v>130</v>
      </c>
      <c r="E81" s="76">
        <v>0.2</v>
      </c>
    </row>
    <row r="82" spans="1:5">
      <c r="A82" s="75" t="s">
        <v>131</v>
      </c>
      <c r="B82" s="76">
        <v>0.2</v>
      </c>
      <c r="C82" s="77"/>
      <c r="D82" s="75" t="s">
        <v>131</v>
      </c>
      <c r="E82" s="76">
        <v>0.2</v>
      </c>
    </row>
    <row r="83" spans="1:5">
      <c r="A83" s="75" t="s">
        <v>132</v>
      </c>
      <c r="B83" s="76">
        <v>0.7</v>
      </c>
      <c r="C83" s="77"/>
      <c r="D83" s="75" t="s">
        <v>132</v>
      </c>
      <c r="E83" s="76">
        <v>0.7</v>
      </c>
    </row>
    <row r="84" spans="1:5">
      <c r="A84" s="75" t="s">
        <v>133</v>
      </c>
      <c r="B84" s="76">
        <v>0.2</v>
      </c>
      <c r="C84" s="77"/>
      <c r="D84" s="75" t="s">
        <v>133</v>
      </c>
      <c r="E84" s="76">
        <v>0.2</v>
      </c>
    </row>
    <row r="85" spans="1:5">
      <c r="A85" s="75" t="s">
        <v>134</v>
      </c>
      <c r="B85" s="76">
        <v>0.2</v>
      </c>
      <c r="C85" s="77"/>
      <c r="D85" s="75" t="s">
        <v>134</v>
      </c>
      <c r="E85" s="76">
        <v>0.2</v>
      </c>
    </row>
    <row r="86" spans="1:5">
      <c r="A86" s="75" t="s">
        <v>135</v>
      </c>
      <c r="B86" s="76">
        <v>0.2</v>
      </c>
      <c r="C86" s="77"/>
      <c r="D86" s="75" t="s">
        <v>135</v>
      </c>
      <c r="E86" s="76">
        <v>0.2</v>
      </c>
    </row>
    <row r="87" spans="1:5">
      <c r="A87" s="75" t="s">
        <v>136</v>
      </c>
      <c r="B87" s="76">
        <v>0.2</v>
      </c>
      <c r="C87" s="77"/>
      <c r="D87" s="75" t="s">
        <v>136</v>
      </c>
      <c r="E87" s="76">
        <v>0.2</v>
      </c>
    </row>
    <row r="88" spans="1:5">
      <c r="A88" s="75" t="s">
        <v>137</v>
      </c>
      <c r="B88" s="76">
        <v>0.2</v>
      </c>
      <c r="C88" s="77"/>
      <c r="D88" s="75" t="s">
        <v>137</v>
      </c>
      <c r="E88" s="76">
        <v>0.2</v>
      </c>
    </row>
    <row r="89" spans="1:5">
      <c r="A89" s="75" t="s">
        <v>138</v>
      </c>
      <c r="B89" s="76">
        <v>0.2</v>
      </c>
      <c r="C89" s="77"/>
      <c r="D89" s="75" t="s">
        <v>138</v>
      </c>
      <c r="E89" s="76">
        <v>0.2</v>
      </c>
    </row>
    <row r="90" spans="1:5">
      <c r="A90" s="75" t="s">
        <v>139</v>
      </c>
      <c r="B90" s="76">
        <v>0.2</v>
      </c>
      <c r="C90" s="77"/>
      <c r="D90" s="75" t="s">
        <v>139</v>
      </c>
      <c r="E90" s="76">
        <v>0.2</v>
      </c>
    </row>
    <row r="91" spans="1:5">
      <c r="A91" s="75" t="s">
        <v>140</v>
      </c>
      <c r="B91" s="76">
        <v>0.2</v>
      </c>
      <c r="C91" s="77"/>
      <c r="D91" s="75" t="s">
        <v>140</v>
      </c>
      <c r="E91" s="76">
        <v>0.2</v>
      </c>
    </row>
    <row r="92" spans="1:5">
      <c r="A92" s="75" t="s">
        <v>141</v>
      </c>
      <c r="B92" s="76">
        <v>0.7</v>
      </c>
      <c r="C92" s="77"/>
      <c r="D92" s="75" t="s">
        <v>141</v>
      </c>
      <c r="E92" s="76">
        <v>0.7</v>
      </c>
    </row>
    <row r="93" spans="1:5">
      <c r="A93" s="75" t="s">
        <v>142</v>
      </c>
      <c r="B93" s="76">
        <v>0.2</v>
      </c>
      <c r="C93" s="77"/>
      <c r="D93" s="75" t="s">
        <v>142</v>
      </c>
      <c r="E93" s="76">
        <v>0.2</v>
      </c>
    </row>
    <row r="94" spans="1:5">
      <c r="A94" s="75" t="s">
        <v>143</v>
      </c>
      <c r="B94" s="76">
        <v>0.2</v>
      </c>
      <c r="C94" s="77"/>
      <c r="D94" s="75" t="s">
        <v>143</v>
      </c>
      <c r="E94" s="76">
        <v>0.2</v>
      </c>
    </row>
    <row r="95" spans="1:5">
      <c r="A95" s="75" t="s">
        <v>144</v>
      </c>
      <c r="B95" s="76">
        <v>0.2</v>
      </c>
      <c r="C95" s="77"/>
      <c r="D95" s="75" t="s">
        <v>144</v>
      </c>
      <c r="E95" s="76">
        <v>0.2</v>
      </c>
    </row>
    <row r="96" spans="1:5">
      <c r="A96" s="75" t="s">
        <v>145</v>
      </c>
      <c r="B96" s="76">
        <v>0.2</v>
      </c>
      <c r="C96" s="77"/>
      <c r="D96" s="75" t="s">
        <v>145</v>
      </c>
      <c r="E96" s="76">
        <v>0.2</v>
      </c>
    </row>
    <row r="97" spans="1:6">
      <c r="A97" s="75" t="s">
        <v>146</v>
      </c>
      <c r="B97" s="76">
        <v>0.2</v>
      </c>
      <c r="C97" s="77"/>
      <c r="D97" s="75" t="s">
        <v>146</v>
      </c>
      <c r="E97" s="76">
        <v>0.2</v>
      </c>
    </row>
    <row r="98" spans="1:6">
      <c r="A98" s="75" t="s">
        <v>147</v>
      </c>
      <c r="B98" s="76">
        <v>0.2</v>
      </c>
      <c r="C98" s="77"/>
      <c r="D98" s="75" t="s">
        <v>147</v>
      </c>
      <c r="E98" s="76">
        <v>0.2</v>
      </c>
    </row>
    <row r="99" spans="1:6">
      <c r="A99" s="75" t="s">
        <v>148</v>
      </c>
      <c r="B99" s="76">
        <v>0.7</v>
      </c>
      <c r="C99" s="77"/>
      <c r="D99" s="75" t="s">
        <v>148</v>
      </c>
      <c r="E99" s="76">
        <v>0.7</v>
      </c>
    </row>
    <row r="100" spans="1:6">
      <c r="A100" s="75" t="s">
        <v>149</v>
      </c>
      <c r="B100" s="76">
        <v>0.2</v>
      </c>
      <c r="C100" s="77"/>
      <c r="D100" s="75" t="s">
        <v>149</v>
      </c>
      <c r="E100" s="76">
        <v>0.2</v>
      </c>
    </row>
    <row r="101" spans="1:6">
      <c r="A101" s="75" t="s">
        <v>150</v>
      </c>
      <c r="B101" s="76">
        <v>0.2</v>
      </c>
      <c r="C101" s="77"/>
      <c r="D101" s="75" t="s">
        <v>150</v>
      </c>
      <c r="E101" s="76">
        <v>0.2</v>
      </c>
    </row>
    <row r="102" spans="1:6">
      <c r="A102" s="75" t="s">
        <v>151</v>
      </c>
      <c r="B102" s="76">
        <v>0.2</v>
      </c>
      <c r="C102" s="77"/>
      <c r="D102" s="75" t="s">
        <v>151</v>
      </c>
      <c r="E102" s="76">
        <v>0.2</v>
      </c>
    </row>
    <row r="103" spans="1:6">
      <c r="A103" s="75" t="s">
        <v>152</v>
      </c>
      <c r="B103" s="76">
        <v>0.2</v>
      </c>
      <c r="C103" s="77"/>
      <c r="D103" s="75" t="s">
        <v>152</v>
      </c>
      <c r="E103" s="76">
        <v>0.2</v>
      </c>
    </row>
    <row r="104" spans="1:6">
      <c r="A104" s="75" t="s">
        <v>153</v>
      </c>
      <c r="B104" s="76">
        <v>0.2</v>
      </c>
      <c r="C104" s="77"/>
      <c r="D104" s="75" t="s">
        <v>153</v>
      </c>
      <c r="E104" s="76">
        <v>0.2</v>
      </c>
    </row>
    <row r="105" spans="1:6">
      <c r="A105" s="75" t="s">
        <v>154</v>
      </c>
      <c r="B105" s="76">
        <v>0.2</v>
      </c>
      <c r="C105" s="77"/>
      <c r="D105" s="75" t="s">
        <v>154</v>
      </c>
      <c r="E105" s="76">
        <v>0.2</v>
      </c>
    </row>
    <row r="106" spans="1:6">
      <c r="A106" s="75" t="s">
        <v>155</v>
      </c>
      <c r="B106" s="76">
        <v>0.2</v>
      </c>
      <c r="C106" s="77"/>
      <c r="D106" s="75" t="s">
        <v>155</v>
      </c>
      <c r="E106" s="76">
        <v>0.2</v>
      </c>
    </row>
    <row r="107" spans="1:6">
      <c r="A107" s="75" t="s">
        <v>156</v>
      </c>
      <c r="B107" s="76">
        <v>0.2</v>
      </c>
      <c r="C107" s="77"/>
      <c r="D107" s="75" t="s">
        <v>156</v>
      </c>
      <c r="E107" s="76">
        <v>0.2</v>
      </c>
    </row>
    <row r="108" spans="1:6">
      <c r="A108" s="75" t="s">
        <v>157</v>
      </c>
      <c r="B108" s="76">
        <v>0.2</v>
      </c>
      <c r="C108" s="77"/>
      <c r="D108" s="75" t="s">
        <v>157</v>
      </c>
      <c r="E108" s="76">
        <v>0.2</v>
      </c>
    </row>
    <row r="109" spans="1:6">
      <c r="A109" s="75" t="s">
        <v>158</v>
      </c>
      <c r="B109" s="76">
        <v>0.2</v>
      </c>
      <c r="C109" s="77"/>
      <c r="D109" s="75" t="s">
        <v>158</v>
      </c>
      <c r="E109" s="76">
        <v>0.2</v>
      </c>
    </row>
    <row r="110" spans="1:6">
      <c r="A110" s="75" t="s">
        <v>159</v>
      </c>
      <c r="B110" s="76">
        <v>0.2</v>
      </c>
      <c r="C110" s="77"/>
      <c r="D110" s="75" t="s">
        <v>159</v>
      </c>
      <c r="E110" s="76">
        <v>0.2</v>
      </c>
    </row>
    <row r="111" spans="1:6">
      <c r="A111" s="75" t="s">
        <v>160</v>
      </c>
      <c r="B111" s="76">
        <v>0.2</v>
      </c>
      <c r="C111" s="77"/>
      <c r="D111" s="75" t="s">
        <v>160</v>
      </c>
      <c r="E111" s="76">
        <v>0.2</v>
      </c>
    </row>
    <row r="112" spans="1:6">
      <c r="A112" s="62" t="s">
        <v>2</v>
      </c>
      <c r="B112" s="63">
        <v>0.1</v>
      </c>
      <c r="C112" s="64"/>
      <c r="D112" s="62" t="s">
        <v>2</v>
      </c>
      <c r="E112" s="63">
        <v>0.1</v>
      </c>
      <c r="F112" s="65" t="s">
        <v>161</v>
      </c>
    </row>
    <row r="113" spans="1:6">
      <c r="A113" s="62" t="s">
        <v>43</v>
      </c>
      <c r="B113" s="63">
        <v>0.12</v>
      </c>
      <c r="C113" s="64"/>
      <c r="D113" s="62" t="s">
        <v>43</v>
      </c>
      <c r="E113" s="63">
        <v>0.12</v>
      </c>
      <c r="F113" s="65" t="s">
        <v>161</v>
      </c>
    </row>
    <row r="114" spans="1:6">
      <c r="A114" s="62" t="s">
        <v>44</v>
      </c>
      <c r="B114" s="63">
        <v>0.15</v>
      </c>
      <c r="C114" s="64"/>
      <c r="D114" s="62" t="s">
        <v>44</v>
      </c>
      <c r="E114" s="63">
        <v>0.15</v>
      </c>
      <c r="F114" s="65" t="s">
        <v>161</v>
      </c>
    </row>
  </sheetData>
  <sheetProtection sheet="1" objects="1" scenarios="1"/>
  <sortState ref="D5:E111">
    <sortCondition ref="D5"/>
  </sortState>
  <phoneticPr fontId="0" type="noConversion"/>
  <pageMargins left="0.70000000000000007" right="0.70000000000000007" top="0.75" bottom="0.75" header="0.51180555555555562" footer="0.51180555555555562"/>
  <pageSetup paperSize="9" firstPageNumber="0" orientation="portrait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Calcola Dovuto su Fatturato</vt:lpstr>
      <vt:lpstr>Calcola Dovuto misura fissa</vt:lpstr>
      <vt:lpstr>Maggiorazioni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Migliorin Mauro</dc:creator>
  <cp:lastModifiedBy>FINO CARMELA</cp:lastModifiedBy>
  <cp:lastPrinted>2020-05-26T13:59:02Z</cp:lastPrinted>
  <dcterms:created xsi:type="dcterms:W3CDTF">2011-05-09T08:13:24Z</dcterms:created>
  <dcterms:modified xsi:type="dcterms:W3CDTF">2024-05-16T12:22:14Z</dcterms:modified>
</cp:coreProperties>
</file>